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M:\04_Dokumentationen\07_Nachweise und Zertifikate (z.B. RoHS)\Conflict Minerals Reporting Template\"/>
    </mc:Choice>
  </mc:AlternateContent>
  <workbookProtection workbookAlgorithmName="SHA-512" workbookHashValue="Tz+G8dKRav637zCKO8xvdKO6ZAQT90OW6DLWS2MOlr/zMk4CI7NKs8WlFG0H5AKXJyyRxIxMS1basOuVGlF+nw==" workbookSaltValue="Zm+s5BH7JGSWO8pmTMLhxg==" workbookSpinCount="100000" lockStructure="1"/>
  <bookViews>
    <workbookView xWindow="-105" yWindow="-105" windowWidth="23250" windowHeight="12570"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B5" i="5"/>
  <c r="C5" i="5"/>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<sst xmlns="http://schemas.openxmlformats.org/spreadsheetml/2006/main" count="22300" uniqueCount="15801">
  <si>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</si>
  <si>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</si>
  <si>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</si>
  <si>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</si>
  <si>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</si>
  <si>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</si>
  <si>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</si>
  <si>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</si>
  <si>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</si>
  <si>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</si>
  <si>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</si>
  <si>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</si>
  <si>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</si>
  <si>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</si>
  <si>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</si>
  <si>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</si>
  <si>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</si>
  <si>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</si>
  <si>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</si>
  <si>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</si>
  <si>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</si>
  <si>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</si>
  <si>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</si>
  <si>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</si>
  <si>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</si>
  <si>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</si>
  <si>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</si>
  <si>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</si>
  <si>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</si>
  <si>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</si>
  <si>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</si>
  <si>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</si>
  <si>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</si>
  <si>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</si>
  <si>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</si>
  <si>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</si>
  <si>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</si>
  <si>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</si>
  <si>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</si>
  <si>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</si>
  <si>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</si>
  <si>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</si>
  <si>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</si>
  <si>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</si>
  <si>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</si>
  <si>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</si>
  <si>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</si>
  <si>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</si>
  <si>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</si>
  <si>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</si>
  <si>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</si>
  <si>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</si>
  <si>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</si>
  <si>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</si>
  <si>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</si>
  <si>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</si>
  <si>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</si>
  <si>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</si>
  <si>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</si>
  <si>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</si>
  <si>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</si>
  <si>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</si>
  <si>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</si>
  <si>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</si>
  <si>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</si>
  <si>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</si>
  <si>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</si>
  <si>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</si>
  <si>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</si>
  <si>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</si>
  <si>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</si>
  <si>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</si>
  <si>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</si>
  <si>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</si>
  <si>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</si>
  <si>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</si>
  <si>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</si>
  <si>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</si>
  <si>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</si>
  <si>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</si>
  <si>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</si>
  <si>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</si>
  <si>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</si>
  <si>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</si>
  <si>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</si>
  <si>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</si>
  <si>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</si>
  <si>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</si>
  <si>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</si>
  <si>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</si>
  <si>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</si>
  <si>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</si>
  <si>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</si>
  <si>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</si>
  <si>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</si>
  <si>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</si>
  <si>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</si>
  <si>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</si>
  <si>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</si>
  <si>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</si>
  <si>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</si>
  <si>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</si>
  <si>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</si>
  <si>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</si>
  <si>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</si>
  <si>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</si>
  <si>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</si>
  <si>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</si>
  <si>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</si>
  <si>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</si>
  <si>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</si>
  <si>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</si>
  <si>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</si>
  <si>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</si>
  <si>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</si>
  <si>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</si>
  <si>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</si>
  <si>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</si>
  <si>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</si>
  <si>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</si>
  <si>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</si>
  <si>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</si>
  <si>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</si>
  <si>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</si>
  <si>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</si>
  <si>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</si>
  <si>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</si>
  <si>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</si>
  <si>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</si>
  <si>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</si>
  <si>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</si>
  <si>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</si>
  <si>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</si>
  <si>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</si>
  <si>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</si>
  <si>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</si>
  <si>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</si>
  <si>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</si>
  <si>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</si>
  <si>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</si>
  <si>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</si>
  <si>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</si>
  <si>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</si>
  <si>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</si>
  <si>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</si>
  <si>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</si>
  <si>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</si>
  <si>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</si>
  <si>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</si>
  <si>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</si>
  <si>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</si>
  <si>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</si>
  <si>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</si>
  <si>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</si>
  <si>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</si>
  <si>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</si>
  <si>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</si>
  <si>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</si>
  <si>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</si>
  <si>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</si>
  <si>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</si>
  <si>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</si>
  <si>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</si>
  <si>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</si>
  <si>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</si>
  <si>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</si>
  <si>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</si>
  <si>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</si>
  <si>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</si>
  <si>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</si>
  <si>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</si>
  <si>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</si>
  <si>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</si>
  <si>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</si>
  <si>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</si>
  <si>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</si>
  <si>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</si>
  <si>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</si>
  <si>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</si>
  <si>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</si>
  <si>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</si>
  <si>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</si>
  <si>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</si>
  <si>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</si>
  <si>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</si>
  <si>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</si>
  <si>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</si>
  <si>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</si>
  <si>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</si>
  <si>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</si>
  <si>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</si>
  <si>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</si>
  <si>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</si>
  <si>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</si>
  <si>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</si>
  <si>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</si>
  <si>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</si>
  <si>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</si>
  <si>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</si>
  <si>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</si>
  <si>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</si>
  <si>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</si>
  <si>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</si>
  <si>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</si>
  <si>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</si>
  <si>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</si>
  <si>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</si>
  <si>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</si>
  <si>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</si>
  <si>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</si>
  <si>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</si>
  <si>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</si>
  <si>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</si>
  <si>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</si>
  <si>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</si>
  <si>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</si>
  <si>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</si>
  <si>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</si>
  <si>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</si>
  <si>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</si>
  <si>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</si>
  <si>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</si>
  <si>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</si>
  <si>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</si>
  <si>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</si>
  <si>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</si>
  <si>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</si>
  <si>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</si>
  <si>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</si>
  <si>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</si>
  <si>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</si>
  <si>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</si>
  <si>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</si>
  <si>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</si>
  <si>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</si>
  <si>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</si>
  <si>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</si>
  <si>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</si>
  <si>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</si>
  <si>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</si>
  <si>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</si>
  <si>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</si>
  <si>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</si>
  <si>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</si>
  <si>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</si>
  <si>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</si>
  <si>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</si>
  <si>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</si>
  <si>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</si>
  <si>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</si>
  <si>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</si>
  <si>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</si>
  <si>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</si>
  <si>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</si>
  <si>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</si>
  <si>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</si>
  <si>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</si>
  <si>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</si>
  <si>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</si>
  <si>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</si>
  <si>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</si>
  <si>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</si>
  <si>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</si>
  <si>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</si>
  <si>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</si>
  <si>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</si>
  <si>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</si>
  <si>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</si>
  <si>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</si>
  <si>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</si>
  <si>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</si>
  <si>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</si>
  <si>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</si>
  <si>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</si>
  <si>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</si>
  <si>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</si>
  <si>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</si>
  <si>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</si>
  <si>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</si>
  <si>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</si>
  <si>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</si>
  <si>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</si>
  <si>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</si>
  <si>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</si>
  <si>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</si>
  <si>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</si>
  <si>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</si>
  <si>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</si>
  <si>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</si>
  <si>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</si>
  <si>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</si>
  <si>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</si>
  <si>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</si>
  <si>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</si>
  <si>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</si>
  <si>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</si>
  <si>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</si>
  <si>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</si>
  <si>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</si>
  <si>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</si>
  <si>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</si>
  <si>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</si>
  <si>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</si>
  <si>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</si>
  <si>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</si>
  <si>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</si>
  <si>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</si>
  <si>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</si>
  <si>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</si>
  <si>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</si>
  <si>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</si>
  <si>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</si>
  <si>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</si>
  <si>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</si>
  <si>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</si>
  <si>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</si>
  <si>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</si>
  <si>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</si>
  <si>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</si>
  <si>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</si>
  <si>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</si>
  <si>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</si>
  <si>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</si>
  <si>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</si>
  <si>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</si>
  <si>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</si>
  <si>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</si>
  <si>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</si>
  <si>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</si>
  <si>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</si>
  <si>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</si>
  <si>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</si>
  <si>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</si>
  <si>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</si>
  <si>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</si>
  <si>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</si>
  <si>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</si>
  <si>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</si>
  <si>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</si>
  <si>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</si>
  <si>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</si>
  <si>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</si>
  <si>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</si>
  <si>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</si>
  <si>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</si>
  <si>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</si>
  <si>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</si>
  <si>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</si>
  <si>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</si>
  <si>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</si>
  <si>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</si>
  <si>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</si>
  <si>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</si>
  <si>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</si>
  <si>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</si>
  <si>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</si>
  <si>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</si>
  <si>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</si>
  <si>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</si>
  <si>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</si>
  <si>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</si>
  <si>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</si>
  <si>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</si>
  <si>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</si>
  <si>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</si>
  <si>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</si>
  <si>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</si>
  <si>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</si>
  <si>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</si>
  <si>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</si>
  <si>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</si>
  <si>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</si>
  <si>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</si>
  <si>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</si>
  <si>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</si>
  <si>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</si>
  <si>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</si>
  <si>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</si>
  <si>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</si>
  <si>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</si>
  <si>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</si>
  <si>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</si>
  <si>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</si>
  <si>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</si>
  <si>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</si>
  <si>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</si>
  <si>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</si>
  <si>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</si>
  <si>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</si>
  <si>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</si>
  <si>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</si>
  <si>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</si>
  <si>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</si>
  <si>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</si>
  <si>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</si>
  <si>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</si>
  <si>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</si>
  <si>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</si>
  <si>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</si>
  <si>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</si>
  <si>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</si>
  <si>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</si>
  <si>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</si>
  <si>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</si>
  <si>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</si>
  <si>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</si>
  <si>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</si>
  <si>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</si>
  <si>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</si>
  <si>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</si>
  <si>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</si>
  <si>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</si>
  <si>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</si>
  <si>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</si>
  <si>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</si>
  <si>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</si>
  <si>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</si>
  <si>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</si>
  <si>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</si>
  <si>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</si>
  <si>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</si>
  <si>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</si>
  <si>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</si>
  <si>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</si>
  <si>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</si>
  <si>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</si>
  <si>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</si>
  <si>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</si>
  <si>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</si>
  <si>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</si>
  <si>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</si>
  <si>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</si>
  <si>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</si>
  <si>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</si>
  <si>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</si>
  <si>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</si>
  <si>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</si>
  <si>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</si>
  <si>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</si>
  <si>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</si>
  <si>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</si>
  <si>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</si>
  <si>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</si>
  <si>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</si>
  <si>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</si>
  <si>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</si>
  <si>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</si>
  <si>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</si>
  <si>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</si>
  <si>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</si>
  <si>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</si>
  <si>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</si>
  <si>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</si>
  <si>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</si>
  <si>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</si>
  <si>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</si>
  <si>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</si>
  <si>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</si>
  <si>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</si>
  <si>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</si>
  <si>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</si>
  <si>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</si>
  <si>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</si>
  <si>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</si>
  <si>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</si>
  <si>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</si>
  <si>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</si>
  <si>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</si>
  <si>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</si>
  <si>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</si>
  <si>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</si>
  <si>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</si>
  <si>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</si>
  <si>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</si>
  <si>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</si>
  <si>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</si>
  <si>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</si>
  <si>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</si>
  <si>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</si>
  <si>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</si>
  <si>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</si>
  <si>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</si>
  <si>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</si>
  <si>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</si>
  <si>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</si>
  <si>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</si>
  <si>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</si>
  <si>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</si>
  <si>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</si>
  <si>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</si>
  <si>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</si>
  <si>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</si>
  <si>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</si>
  <si>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</si>
  <si>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</si>
  <si>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</si>
  <si>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</si>
  <si>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</si>
  <si>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</si>
  <si>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</si>
  <si>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</si>
  <si>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</si>
  <si>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</si>
  <si>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</si>
  <si>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</si>
  <si>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</si>
  <si>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</si>
  <si>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</si>
  <si>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</si>
  <si>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</si>
  <si>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</si>
  <si>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</si>
  <si>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</si>
  <si>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</si>
  <si>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</si>
  <si>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</si>
  <si>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</si>
  <si>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</si>
  <si>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</si>
  <si>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</si>
  <si>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</si>
  <si>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</si>
  <si>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</si>
  <si>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</si>
  <si>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</si>
  <si>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</si>
  <si>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</si>
  <si>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</si>
  <si>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</si>
  <si>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</si>
  <si>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</si>
  <si>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</si>
  <si>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</si>
  <si>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</si>
  <si>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</si>
  <si>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</si>
  <si>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</si>
  <si>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</si>
  <si>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</si>
  <si>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</si>
  <si>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</si>
  <si>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</si>
  <si>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</si>
  <si>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</si>
  <si>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</si>
  <si>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</si>
  <si>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</si>
  <si>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</si>
  <si>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</si>
  <si>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</si>
  <si>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</si>
  <si>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</si>
  <si>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</si>
  <si>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</si>
  <si>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</si>
  <si>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</si>
  <si>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</si>
  <si>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</si>
  <si>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</si>
  <si>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</si>
  <si>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</si>
  <si>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</si>
  <si>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</si>
  <si>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</si>
  <si>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</si>
  <si>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</si>
  <si>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</si>
  <si>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</si>
  <si>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</si>
  <si>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</si>
  <si>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</si>
  <si>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</si>
  <si>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</si>
  <si>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</si>
  <si>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</si>
  <si>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</si>
  <si>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</si>
  <si>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</si>
  <si>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</si>
  <si>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</si>
  <si>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</si>
  <si>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</si>
  <si>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</si>
  <si>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</si>
  <si>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</si>
  <si>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</si>
  <si>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</si>
  <si>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</si>
  <si>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</si>
  <si>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</si>
  <si>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</si>
  <si>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</si>
  <si>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</si>
  <si>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</si>
  <si>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</si>
  <si>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</si>
  <si>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</si>
  <si>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</si>
  <si>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</si>
  <si>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</si>
  <si>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</si>
  <si>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</si>
  <si>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</si>
  <si>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</si>
  <si>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</si>
  <si>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</si>
  <si>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</si>
  <si>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</si>
  <si>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</si>
  <si>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</si>
  <si>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</si>
  <si>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</si>
  <si>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</si>
  <si>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</si>
  <si>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</si>
  <si>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</si>
  <si>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</si>
  <si>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</si>
  <si>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</si>
  <si>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</si>
  <si>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</si>
  <si>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</si>
  <si>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</si>
  <si>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</si>
  <si>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</si>
  <si>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</si>
  <si>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</si>
  <si>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</si>
  <si>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</si>
  <si>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</si>
  <si>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</si>
  <si>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</si>
  <si>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</si>
  <si>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</si>
  <si>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</si>
  <si>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</si>
  <si>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</si>
  <si>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</si>
  <si>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</si>
  <si>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</si>
  <si>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</si>
  <si>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</si>
  <si>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</si>
  <si>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</si>
  <si>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</si>
  <si>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</si>
  <si>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</si>
  <si>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</si>
  <si>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</si>
  <si>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</si>
  <si>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</si>
  <si>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</si>
  <si>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</si>
  <si>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</si>
  <si>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</si>
  <si>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</si>
  <si>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</si>
  <si>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</si>
  <si>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</si>
  <si>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</si>
  <si>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</si>
  <si>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</si>
  <si>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</si>
  <si>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</si>
  <si>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</si>
  <si>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</si>
  <si>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</si>
  <si>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</si>
  <si>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</si>
  <si>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</si>
  <si>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</si>
  <si>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</si>
  <si>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</si>
  <si>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</si>
  <si>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</si>
  <si>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</si>
  <si>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</si>
  <si>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</si>
  <si>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</si>
  <si>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</si>
  <si>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</si>
  <si>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</si>
  <si>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</si>
  <si>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</si>
  <si>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</si>
  <si>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</si>
  <si>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</si>
  <si>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</si>
  <si>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</si>
  <si>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</si>
  <si>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</si>
  <si>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</si>
  <si>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</si>
  <si>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</si>
  <si>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</si>
  <si>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</si>
  <si>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</si>
  <si>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</si>
  <si>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</si>
  <si>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</si>
  <si>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</si>
  <si>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</si>
  <si>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</si>
  <si>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</si>
  <si>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</si>
  <si>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</si>
  <si>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</si>
  <si>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</si>
  <si>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</si>
  <si>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</si>
  <si>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</si>
  <si>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</si>
  <si>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</si>
  <si>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</si>
  <si>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</si>
  <si>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</si>
  <si>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</si>
  <si>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</si>
  <si>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</si>
  <si>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</si>
  <si>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</si>
  <si>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</si>
  <si>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</si>
  <si>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</si>
  <si>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</si>
  <si>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</si>
  <si>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</si>
  <si>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</si>
  <si>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</si>
  <si>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</si>
  <si>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</si>
  <si>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</si>
  <si>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</si>
  <si>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</si>
  <si>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</si>
  <si>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</si>
  <si>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</si>
  <si>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</si>
  <si>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</si>
  <si>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</si>
  <si>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</si>
  <si>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</si>
  <si>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</si>
  <si>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</si>
  <si>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</si>
  <si>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</si>
  <si>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</si>
  <si>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</si>
  <si>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</si>
  <si>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</si>
  <si>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</si>
  <si>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</si>
  <si>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</si>
  <si>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</si>
  <si>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</si>
  <si>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</si>
  <si>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</si>
  <si>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</si>
  <si>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</si>
  <si>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</si>
  <si>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</si>
  <si>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</si>
  <si>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</si>
  <si>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</si>
  <si>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</si>
  <si>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</si>
  <si>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</si>
  <si>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</si>
  <si>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</si>
  <si>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</si>
  <si>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</si>
  <si>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</si>
  <si>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</si>
  <si>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</si>
  <si>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</si>
  <si>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</si>
  <si>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</si>
  <si>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</si>
  <si>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</si>
  <si>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</si>
  <si>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</si>
  <si>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</si>
  <si>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</si>
  <si>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</si>
  <si>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</si>
  <si>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</si>
  <si>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</si>
  <si>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</si>
  <si>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</si>
  <si>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</si>
  <si>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</si>
  <si>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</si>
  <si>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</si>
  <si>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</si>
  <si>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</si>
  <si>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</si>
  <si>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</si>
  <si>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</si>
  <si>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</si>
  <si>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</si>
  <si>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</si>
  <si>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</si>
  <si>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</si>
  <si>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</si>
  <si>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</si>
  <si>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</si>
  <si>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</si>
  <si>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</si>
  <si>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</si>
  <si>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</si>
  <si>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</si>
  <si>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</si>
  <si>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</si>
  <si>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</si>
  <si>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</si>
  <si>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</si>
  <si>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</si>
  <si>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</si>
  <si>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</si>
  <si>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</si>
  <si>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</si>
  <si>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</si>
  <si>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</si>
  <si>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</si>
  <si>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</si>
  <si>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</si>
  <si>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</si>
  <si>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</si>
  <si>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</si>
  <si>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</si>
  <si>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</si>
  <si>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</si>
  <si>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</si>
  <si>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</si>
  <si>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</si>
  <si>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</si>
  <si>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</si>
  <si>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</si>
  <si>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</si>
  <si>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</si>
  <si>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</si>
  <si>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</si>
  <si>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</si>
  <si>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</si>
  <si>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</si>
  <si>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</si>
  <si>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</si>
  <si>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</si>
  <si>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</si>
  <si>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</si>
  <si>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</si>
  <si>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</si>
  <si>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</si>
  <si>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</si>
  <si>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</si>
  <si>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</si>
  <si>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</si>
  <si>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</si>
  <si>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</si>
  <si>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</si>
  <si>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</si>
  <si>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</si>
  <si>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</si>
  <si>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</si>
  <si>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</si>
  <si>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</si>
  <si>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</si>
  <si>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</si>
  <si>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</si>
  <si>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</si>
  <si>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</si>
  <si>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</si>
  <si>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</si>
  <si>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</si>
  <si>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</si>
  <si>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</si>
  <si>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</si>
  <si>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</si>
  <si>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</si>
  <si>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</si>
  <si>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</si>
  <si>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</si>
  <si>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</si>
  <si>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</si>
  <si>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</si>
  <si>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</si>
  <si>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</si>
  <si>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</si>
  <si>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</si>
  <si>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</si>
  <si>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</si>
  <si>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</si>
  <si>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</si>
  <si>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</si>
  <si>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</si>
  <si>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</si>
  <si>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</si>
  <si>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</si>
  <si>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</si>
  <si>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</si>
  <si>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</si>
  <si>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</si>
  <si>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</si>
  <si>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</si>
  <si>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</si>
  <si>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</si>
  <si>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</si>
  <si>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</si>
  <si>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</si>
  <si>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</si>
  <si>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</si>
  <si>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</si>
  <si>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</si>
  <si>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</si>
  <si>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</si>
  <si>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</si>
  <si>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</si>
  <si>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</si>
  <si>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</si>
  <si>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</si>
  <si>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</si>
  <si>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</si>
  <si>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</si>
  <si>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</si>
  <si>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</si>
  <si>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</si>
  <si>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</si>
  <si>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</si>
  <si>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</si>
  <si>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</si>
  <si>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</si>
  <si>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</si>
  <si>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</si>
  <si>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</si>
  <si>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</si>
  <si>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</si>
  <si>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</si>
  <si>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</si>
  <si>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</si>
  <si>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</si>
  <si>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</si>
  <si>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</si>
  <si>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</si>
  <si>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</si>
  <si>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</si>
  <si>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</si>
  <si>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</si>
  <si>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</si>
  <si>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</si>
  <si>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</si>
  <si>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</si>
  <si>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</si>
  <si>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</si>
  <si>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</si>
  <si>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</si>
  <si>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</si>
  <si>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</si>
  <si>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</si>
  <si>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</si>
  <si>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</si>
  <si>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</si>
  <si>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</si>
  <si>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</si>
  <si>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</si>
  <si>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</si>
  <si>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</si>
  <si>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</si>
  <si>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</si>
  <si>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</si>
  <si>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</si>
  <si>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</si>
  <si>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</si>
  <si>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</si>
  <si>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</si>
  <si>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</si>
  <si>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</si>
  <si>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</si>
  <si>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</si>
  <si>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</si>
  <si>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</si>
  <si>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</si>
  <si>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</si>
  <si>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</si>
  <si>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</si>
  <si>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</si>
  <si>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</si>
  <si>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</si>
  <si>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</si>
  <si>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</si>
  <si>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</si>
  <si>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</si>
  <si>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</si>
  <si>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</si>
  <si>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</si>
  <si>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</si>
  <si>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</si>
  <si>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</si>
  <si>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</si>
  <si>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</si>
  <si>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</si>
  <si>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</si>
  <si>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</si>
  <si>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</si>
  <si>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</si>
  <si>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</si>
  <si>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</si>
  <si>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</si>
  <si>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</si>
  <si>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</si>
  <si>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</si>
  <si>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</si>
  <si>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</si>
  <si>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</si>
  <si>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</si>
  <si>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</si>
  <si>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</si>
  <si>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</si>
  <si>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</si>
  <si>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</si>
  <si>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</si>
  <si>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</si>
  <si>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</si>
  <si>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</si>
  <si>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</si>
  <si>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</si>
  <si>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</si>
  <si>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</si>
  <si>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</si>
  <si>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</si>
  <si>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</si>
  <si>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</si>
  <si>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</si>
  <si>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</si>
  <si>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</si>
  <si>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</si>
  <si>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</si>
  <si>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</si>
  <si>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</si>
  <si>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</si>
  <si>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</si>
  <si>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</si>
  <si>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</si>
  <si>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</si>
  <si>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</si>
  <si>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</si>
  <si>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</si>
  <si>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</si>
  <si>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</si>
  <si>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</si>
  <si>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</si>
  <si>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</si>
  <si>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</si>
  <si>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</si>
  <si>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</si>
  <si>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</si>
  <si>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</si>
  <si>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</si>
  <si>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</si>
  <si>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</si>
  <si>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</si>
  <si>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</si>
  <si>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</si>
  <si>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</si>
  <si>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</si>
  <si>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</si>
  <si>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</si>
  <si>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</si>
  <si>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</si>
  <si>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</si>
  <si>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</si>
  <si>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</si>
  <si>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</si>
  <si>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</si>
  <si>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</si>
  <si>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</si>
  <si>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</si>
  <si>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</si>
  <si>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</si>
  <si>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</si>
  <si>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</si>
  <si>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</si>
  <si>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</si>
  <si>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</si>
  <si>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</si>
  <si>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</si>
  <si>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</si>
  <si>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</si>
  <si>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</si>
  <si>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</si>
  <si>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</si>
  <si>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</si>
  <si>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</si>
  <si>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</si>
  <si>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</si>
  <si>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</si>
  <si>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</si>
  <si>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</si>
  <si>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</si>
  <si>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</si>
  <si>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</si>
  <si>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</si>
  <si>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</si>
  <si>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</si>
  <si>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</si>
  <si>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</si>
  <si>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</si>
  <si>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</si>
  <si>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</si>
  <si>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</si>
  <si>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</si>
  <si>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</si>
  <si>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</si>
  <si>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</si>
  <si>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</si>
  <si>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</si>
  <si>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</si>
  <si>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</si>
  <si>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</si>
  <si>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</si>
  <si>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</si>
  <si>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</si>
  <si>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</si>
  <si>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</si>
  <si>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</si>
  <si>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</si>
  <si>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</si>
  <si>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</si>
  <si>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</si>
  <si>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</si>
  <si>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</si>
  <si>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</si>
  <si>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</si>
  <si>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</si>
  <si>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</si>
  <si>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</si>
  <si>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</si>
  <si>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</si>
  <si>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</si>
  <si>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</si>
  <si>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</si>
  <si>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</si>
  <si>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</si>
  <si>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</si>
  <si>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</si>
  <si>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</si>
  <si>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</si>
  <si>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</si>
  <si>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</si>
  <si>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</si>
  <si>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</si>
  <si>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</si>
  <si>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</si>
  <si>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</si>
  <si>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</si>
  <si>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</si>
  <si>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</si>
  <si>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</si>
  <si>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</si>
  <si>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</si>
  <si>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</si>
  <si>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</si>
  <si>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</si>
  <si>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</si>
  <si>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</si>
  <si>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</si>
  <si>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</si>
  <si>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</si>
  <si>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</si>
  <si>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</si>
  <si>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</si>
  <si>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</si>
  <si>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</si>
  <si>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</si>
  <si>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</si>
  <si>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</si>
  <si>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</si>
  <si>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</si>
  <si>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</si>
  <si>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</si>
  <si>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</si>
  <si>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</si>
  <si>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</si>
  <si>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</si>
  <si>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</si>
  <si>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</si>
  <si>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</si>
  <si>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</si>
  <si>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</si>
  <si>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</si>
  <si>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</si>
  <si>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</si>
  <si>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</si>
  <si>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</si>
  <si>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</si>
  <si>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</si>
  <si>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</si>
  <si>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</si>
  <si>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</si>
  <si>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</si>
  <si>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</si>
  <si>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</si>
  <si>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</si>
  <si>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</si>
  <si>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</si>
  <si>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</si>
  <si>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</si>
  <si>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</si>
  <si>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</si>
  <si>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</si>
  <si>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</si>
  <si>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</si>
  <si>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</si>
  <si>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</si>
  <si>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</si>
  <si>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</si>
  <si>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</si>
  <si>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</si>
  <si>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</si>
  <si>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</si>
  <si>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</si>
  <si>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</si>
  <si>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</si>
  <si>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</si>
  <si>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</si>
  <si>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</si>
  <si>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</si>
  <si>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</si>
  <si>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</si>
  <si>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</si>
  <si>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</si>
  <si>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</si>
  <si>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</si>
  <si>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</si>
  <si>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</si>
  <si>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</si>
  <si>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</si>
  <si>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</si>
  <si>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</si>
  <si>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</si>
  <si>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</si>
  <si>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</si>
  <si>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</si>
  <si>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</si>
  <si>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</si>
  <si>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</si>
  <si>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</si>
  <si>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</si>
  <si>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</si>
  <si>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</si>
  <si>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</si>
  <si>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</si>
  <si>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</si>
  <si>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</si>
  <si>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</si>
  <si>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</si>
  <si>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</si>
  <si>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</si>
  <si>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</si>
  <si>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</si>
  <si>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</si>
  <si>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</si>
  <si>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</si>
  <si>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</si>
  <si>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</si>
  <si>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</si>
  <si>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</si>
  <si>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</si>
  <si>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</si>
  <si>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</si>
  <si>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</si>
  <si>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</si>
  <si>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</si>
  <si>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</si>
  <si>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</si>
  <si>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</si>
  <si>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</si>
  <si>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</si>
  <si>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</si>
  <si>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</si>
  <si>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</si>
  <si>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</si>
  <si>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</si>
  <si>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</si>
  <si>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</si>
  <si>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</si>
  <si>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</si>
  <si>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</si>
  <si>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</si>
  <si>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</si>
  <si>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</si>
  <si>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</si>
  <si>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</si>
  <si>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</si>
  <si>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</si>
  <si>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</si>
  <si>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</si>
  <si>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</si>
  <si>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</si>
  <si>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</si>
  <si>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</si>
  <si>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</si>
  <si>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</si>
  <si>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</si>
  <si>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</si>
  <si>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</si>
  <si>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</si>
  <si>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</si>
  <si>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</si>
  <si>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</si>
  <si>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</si>
  <si>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</si>
  <si>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</si>
  <si>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</si>
  <si>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</si>
  <si>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</si>
  <si>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</si>
  <si>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</si>
  <si>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</si>
  <si>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</si>
  <si>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</si>
  <si>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</si>
  <si>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</si>
  <si>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</si>
  <si>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</si>
  <si>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</si>
  <si>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</si>
  <si>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</si>
  <si>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</si>
  <si>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</si>
  <si>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</si>
  <si>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</si>
  <si>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</si>
  <si>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</si>
  <si>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</si>
  <si>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</si>
  <si>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</si>
  <si>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</si>
  <si>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</si>
  <si>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</si>
  <si>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</si>
  <si>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</si>
  <si>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</si>
  <si>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</si>
  <si>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</si>
  <si>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</si>
  <si>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</si>
  <si>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</si>
  <si>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</si>
  <si>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</si>
  <si>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</si>
  <si>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</si>
  <si>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</si>
  <si>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</si>
  <si>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</si>
  <si>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</si>
  <si>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</si>
  <si>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</si>
  <si>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</si>
  <si>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</si>
  <si>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</si>
  <si>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</si>
  <si>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</si>
  <si>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</si>
  <si>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</si>
  <si>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</si>
  <si>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</si>
  <si>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</si>
  <si>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</si>
  <si>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</si>
  <si>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</si>
  <si>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</si>
  <si>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</si>
  <si>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</si>
  <si>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</si>
  <si>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</si>
  <si>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</si>
  <si>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</si>
  <si>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</si>
  <si>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</si>
  <si>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</si>
  <si>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</si>
  <si>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</si>
  <si>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</si>
  <si>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</si>
  <si>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</si>
  <si>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</si>
  <si>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</si>
  <si>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</si>
  <si>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</si>
  <si>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</si>
  <si>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</si>
  <si>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</si>
  <si>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</si>
  <si>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</si>
  <si>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</si>
  <si>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</si>
  <si>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</si>
  <si>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</si>
  <si>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</si>
  <si>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</si>
  <si>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</si>
  <si>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</si>
  <si>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</si>
  <si>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</si>
  <si>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</si>
  <si>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</si>
  <si>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</si>
  <si>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</si>
  <si>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</si>
  <si>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</si>
  <si>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</si>
  <si>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</si>
  <si>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</si>
  <si>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</si>
  <si>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</si>
  <si>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</si>
  <si>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</si>
  <si>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</si>
  <si>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</si>
  <si>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</si>
  <si>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</si>
  <si>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</si>
  <si>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</si>
  <si>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</si>
  <si>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</si>
  <si>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</si>
  <si>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</si>
  <si>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</si>
  <si>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</si>
  <si>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</si>
  <si>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</si>
  <si>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</si>
  <si>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</si>
  <si>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</si>
  <si>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</si>
  <si>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</si>
  <si>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</si>
  <si>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</si>
  <si>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</si>
  <si>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</si>
  <si>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</si>
  <si>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</si>
  <si>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</si>
  <si>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</si>
  <si>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</si>
  <si>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</si>
  <si>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</si>
  <si>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</si>
  <si>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</si>
  <si>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</si>
  <si>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</si>
  <si>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</si>
  <si>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</si>
  <si>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</si>
  <si>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</si>
  <si>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</si>
  <si>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</si>
  <si>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</si>
  <si>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</si>
  <si>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</si>
  <si>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</si>
  <si>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</si>
  <si>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</si>
  <si>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</si>
  <si>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</si>
  <si>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</si>
  <si>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</si>
  <si>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</si>
  <si>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</si>
  <si>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</si>
  <si>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</si>
  <si>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</si>
  <si>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</si>
  <si>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</si>
  <si>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</si>
  <si>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</si>
  <si>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</si>
  <si>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</si>
  <si>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</si>
  <si>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</si>
  <si>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</si>
  <si>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</si>
  <si>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</si>
  <si>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</si>
  <si>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</si>
  <si>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</si>
  <si>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</si>
  <si>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</si>
  <si>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</si>
  <si>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</si>
  <si>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</si>
  <si>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</si>
  <si>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</si>
  <si>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</si>
  <si>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</si>
  <si>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</si>
  <si>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</si>
  <si>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</si>
  <si>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</si>
  <si>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</si>
  <si>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</si>
  <si>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</si>
  <si>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</si>
  <si>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</si>
  <si>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</si>
  <si>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</si>
  <si>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</si>
  <si>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</si>
  <si>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</si>
  <si>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</si>
  <si>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</si>
  <si>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</si>
  <si>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</si>
  <si>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</si>
  <si>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</si>
  <si>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</si>
  <si>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</si>
  <si>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</si>
  <si>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</si>
  <si>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</si>
  <si>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</si>
  <si>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</si>
  <si>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</si>
  <si>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</si>
  <si>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</si>
  <si>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</si>
  <si>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</si>
  <si>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</si>
  <si>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</si>
  <si>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</si>
  <si>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</si>
  <si>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</si>
  <si>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</si>
  <si>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</si>
  <si>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</si>
  <si>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</si>
  <si>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</si>
  <si>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</si>
  <si>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</si>
  <si>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</si>
  <si>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</si>
  <si>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</si>
  <si>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</si>
  <si>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</si>
  <si>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</si>
  <si>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</si>
  <si>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</si>
  <si>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</si>
  <si>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</si>
  <si>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</si>
  <si>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</si>
  <si>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</si>
  <si>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</si>
  <si>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</si>
  <si>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</si>
  <si>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</si>
  <si>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</si>
  <si>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</si>
  <si>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</si>
  <si>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</si>
  <si>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</si>
  <si>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</si>
  <si>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</si>
  <si>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</si>
  <si>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</si>
  <si>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</si>
  <si>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</si>
  <si>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</si>
  <si>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</si>
  <si>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</si>
  <si>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</si>
  <si>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</si>
  <si>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</si>
  <si>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</si>
  <si>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</si>
  <si>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</si>
  <si>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</si>
  <si>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</si>
  <si>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</si>
  <si>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</si>
  <si>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</si>
  <si>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</si>
  <si>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</si>
  <si>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</si>
  <si>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</si>
  <si>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</si>
  <si>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</si>
  <si>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</si>
  <si>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</si>
  <si>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</si>
  <si>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</si>
  <si>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</si>
  <si>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</si>
  <si>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</si>
  <si>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</si>
  <si>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</si>
  <si>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</si>
  <si>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</si>
  <si>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</si>
  <si>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</si>
  <si>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</si>
  <si>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</si>
  <si>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</si>
  <si>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</si>
  <si>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</si>
  <si>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</si>
  <si>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</si>
  <si>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</si>
  <si>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</si>
  <si>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</si>
  <si>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</si>
  <si>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</si>
  <si>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</si>
  <si>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</si>
  <si>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</si>
  <si>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</si>
  <si>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</si>
  <si>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</si>
  <si>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</si>
  <si>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</si>
  <si>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</si>
  <si>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</si>
  <si>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</si>
  <si>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</si>
  <si>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</si>
  <si>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</si>
  <si>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</si>
  <si>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</si>
  <si>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</si>
  <si>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</si>
  <si>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</si>
  <si>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</si>
  <si>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</si>
  <si>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</si>
  <si>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</si>
  <si>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</si>
  <si>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</si>
  <si>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</si>
  <si>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</si>
  <si>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</si>
  <si>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</si>
  <si>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</si>
  <si>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</si>
  <si>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</si>
  <si>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</si>
  <si>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</si>
  <si>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</si>
  <si>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</si>
  <si>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</si>
  <si>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</si>
  <si>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</si>
  <si>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</si>
  <si>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</si>
  <si>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</si>
  <si>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</si>
  <si>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</si>
  <si>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</si>
  <si>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</si>
  <si>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</si>
  <si>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</si>
  <si>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</si>
  <si>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</si>
  <si>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</si>
  <si>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</si>
  <si>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</si>
  <si>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</si>
  <si>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</si>
  <si>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</si>
  <si>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</si>
  <si>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</si>
  <si>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</si>
  <si>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</si>
  <si>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</si>
  <si>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</si>
  <si>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</si>
  <si>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</si>
  <si>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</si>
  <si>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</si>
  <si>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</si>
  <si>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</si>
  <si>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</si>
  <si>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</si>
  <si>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</si>
  <si>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</si>
  <si>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</si>
  <si>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</si>
  <si>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</si>
  <si>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</si>
  <si>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</si>
  <si>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</si>
  <si>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</si>
  <si>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</si>
  <si>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</si>
  <si>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</si>
  <si>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</si>
  <si>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</si>
  <si>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</si>
  <si>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</si>
  <si>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</si>
  <si>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</si>
  <si>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</si>
  <si>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</si>
  <si>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</si>
  <si>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</si>
  <si>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</si>
  <si>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</si>
  <si>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</si>
  <si>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</si>
  <si>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</si>
  <si>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</si>
  <si>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</si>
  <si>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</si>
  <si>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</si>
  <si>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</si>
  <si>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</si>
  <si>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</si>
  <si>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</si>
  <si>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</si>
  <si>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</si>
  <si>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</si>
  <si>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</si>
  <si>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</si>
  <si>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</si>
  <si>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</si>
  <si>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</si>
  <si>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</si>
  <si>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</si>
  <si>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</si>
  <si>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</si>
  <si>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</si>
  <si>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</si>
  <si>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</si>
  <si>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</si>
  <si>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</si>
  <si>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</si>
  <si>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</si>
  <si>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</si>
  <si>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</si>
  <si>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</si>
  <si>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</si>
  <si>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</si>
  <si>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</si>
  <si>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</si>
  <si>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</si>
  <si>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</si>
  <si>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</si>
  <si>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</si>
  <si>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</si>
  <si>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</si>
  <si>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</si>
  <si>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</si>
  <si>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</si>
  <si>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</si>
  <si>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</si>
  <si>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</si>
  <si>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</si>
  <si>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</si>
  <si>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</si>
  <si>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</si>
  <si>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</si>
  <si>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</si>
  <si>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</si>
  <si>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</si>
  <si>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</si>
  <si>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</si>
  <si>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</si>
  <si>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</si>
  <si>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</si>
  <si>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</si>
  <si>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</si>
  <si>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</si>
  <si>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</si>
  <si>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</si>
  <si>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</si>
  <si>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</si>
  <si>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</si>
  <si>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</si>
  <si>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</si>
  <si>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</si>
  <si>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</si>
  <si>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</si>
  <si>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</si>
  <si>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</si>
  <si>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</si>
  <si>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</si>
  <si>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</si>
  <si>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</si>
  <si>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</si>
  <si>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</si>
  <si>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</si>
  <si>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</si>
  <si>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</si>
  <si>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</si>
  <si>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</si>
  <si>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</si>
  <si>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</si>
  <si>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</si>
  <si>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</si>
  <si>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</si>
  <si>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</si>
  <si>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</si>
  <si>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</si>
  <si>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</si>
  <si>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</si>
  <si>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</si>
  <si>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</si>
  <si>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</si>
  <si>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</si>
  <si>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</si>
  <si>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</si>
  <si>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</si>
  <si>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</si>
  <si>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</si>
  <si>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</si>
  <si>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</si>
  <si>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</si>
  <si>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</si>
  <si>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</si>
  <si>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</si>
  <si>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</si>
  <si>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</si>
  <si>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</si>
  <si>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</si>
  <si>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</si>
  <si>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</si>
  <si>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</si>
  <si>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</si>
  <si>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</si>
  <si>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</si>
  <si>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</si>
  <si>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</si>
  <si>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</si>
  <si>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</si>
  <si>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</si>
  <si>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</si>
  <si>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</si>
  <si>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</si>
  <si>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</si>
  <si>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</si>
  <si>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</si>
  <si>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</si>
  <si>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</si>
  <si>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</si>
  <si>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</si>
  <si>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</si>
  <si>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</si>
  <si>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</si>
  <si>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</si>
  <si>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</si>
  <si>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</si>
  <si>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</si>
  <si>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</si>
  <si>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</si>
  <si>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</si>
  <si>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</si>
  <si>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</si>
  <si>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</si>
  <si>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</si>
  <si>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</si>
  <si>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</si>
  <si>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</si>
  <si>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</si>
  <si>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</si>
  <si>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</si>
  <si>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</si>
  <si>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</si>
  <si>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</si>
  <si>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</si>
  <si>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</si>
  <si>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</si>
  <si>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</si>
  <si>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</si>
  <si>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</si>
  <si>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</si>
  <si>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</si>
  <si>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</si>
  <si>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</si>
  <si>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</si>
  <si>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</si>
  <si>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</si>
  <si>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</si>
  <si>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</si>
  <si>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</si>
  <si>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</si>
  <si>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</si>
  <si>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</si>
  <si>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</si>
  <si>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</si>
  <si>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</si>
  <si>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</si>
  <si>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</si>
  <si>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</si>
  <si>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</si>
  <si>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</si>
  <si>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</si>
  <si>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</si>
  <si>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</si>
  <si>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</si>
  <si>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</si>
  <si>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</si>
  <si>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</si>
  <si>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</si>
  <si>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</si>
  <si>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</si>
  <si>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</si>
  <si>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</si>
  <si>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</si>
  <si>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</si>
  <si>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</si>
  <si>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</si>
  <si>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</si>
  <si>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</si>
  <si>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</si>
  <si>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</si>
  <si>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</si>
  <si>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</si>
  <si>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</si>
  <si>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</si>
  <si>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</si>
  <si>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</si>
  <si>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</si>
  <si>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</si>
  <si>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</si>
  <si>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</si>
  <si>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</si>
  <si>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</si>
  <si>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</si>
  <si>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</si>
  <si>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</si>
  <si>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</si>
  <si>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</si>
  <si>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</si>
  <si>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</si>
  <si>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</si>
  <si>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</si>
  <si>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</si>
  <si>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</si>
  <si>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</si>
  <si>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</si>
  <si>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</si>
  <si>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</si>
  <si>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</si>
  <si>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</si>
  <si>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</si>
  <si>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</si>
  <si>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</si>
  <si>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</si>
  <si>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</si>
  <si>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</si>
  <si>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</si>
  <si>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</si>
  <si>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</si>
  <si>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</si>
  <si>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</si>
  <si>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</si>
  <si>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</si>
  <si>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</si>
  <si>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</si>
  <si>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</si>
  <si>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</si>
  <si>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</si>
  <si>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</si>
  <si>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</si>
  <si>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</si>
  <si>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</si>
  <si>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</si>
  <si>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</si>
  <si>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</si>
  <si>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</si>
  <si>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</si>
  <si>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</si>
  <si>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</si>
  <si>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</si>
  <si>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</si>
  <si>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</si>
  <si>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</si>
  <si>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</si>
  <si>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</si>
  <si>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</si>
  <si>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</si>
  <si>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</si>
  <si>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</si>
  <si>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</si>
  <si>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</si>
  <si>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</si>
  <si>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</si>
  <si>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</si>
  <si>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</si>
  <si>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</si>
  <si>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</si>
  <si>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</si>
  <si>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</si>
  <si>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</si>
  <si>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</si>
  <si>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</si>
  <si>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</si>
  <si>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</si>
  <si>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</si>
  <si>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</si>
  <si>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</si>
  <si>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</si>
  <si>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</si>
  <si>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</si>
  <si>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</si>
  <si>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</si>
  <si>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</si>
  <si>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</si>
  <si>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</si>
  <si>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</si>
  <si>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</si>
  <si>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</si>
  <si>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</si>
  <si>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</si>
  <si>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</si>
  <si>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</si>
  <si>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</si>
  <si>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</si>
  <si>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</si>
  <si>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</si>
  <si>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</si>
  <si>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</si>
  <si>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</si>
  <si>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</si>
  <si>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</si>
  <si>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</si>
  <si>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</si>
  <si>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</si>
  <si>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</si>
  <si>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</si>
  <si>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</si>
  <si>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</si>
  <si>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</si>
  <si>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</si>
  <si>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</si>
  <si>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</si>
  <si>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</si>
  <si>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</si>
  <si>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</si>
  <si>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</si>
  <si>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</si>
  <si>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</si>
  <si>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</si>
  <si>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</si>
  <si>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</si>
  <si>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</si>
  <si>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</si>
  <si>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</si>
  <si>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</si>
  <si>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</si>
  <si>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</si>
  <si>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</si>
  <si>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</si>
  <si>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</si>
  <si>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</si>
  <si>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</si>
  <si>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</si>
  <si>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</si>
  <si>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</si>
  <si>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</si>
  <si>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</si>
  <si>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</si>
  <si>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</si>
  <si>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</si>
  <si>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</si>
  <si>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</si>
  <si>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</si>
  <si>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</si>
  <si>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</si>
  <si>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</si>
  <si>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</si>
  <si>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</si>
  <si>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</si>
  <si>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</si>
  <si>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</si>
  <si>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</si>
  <si>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</si>
  <si>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</si>
  <si>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</si>
  <si>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</si>
  <si>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</si>
  <si>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</si>
  <si>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</si>
  <si>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</si>
  <si>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</si>
  <si>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</si>
  <si>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</si>
  <si>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</si>
  <si>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</si>
  <si>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</si>
  <si>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</si>
  <si>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</si>
  <si>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</si>
  <si>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</si>
  <si>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</si>
  <si>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</si>
  <si>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</si>
  <si>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</si>
  <si>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</si>
  <si>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</si>
  <si>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</si>
  <si>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</si>
  <si>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</si>
  <si>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</si>
  <si>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</si>
  <si>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</si>
  <si>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</si>
  <si>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</si>
  <si>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</si>
  <si>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</si>
  <si>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</si>
  <si>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</si>
  <si>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</si>
  <si>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</si>
  <si>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</si>
  <si>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</si>
  <si>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</si>
  <si>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</si>
  <si>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</si>
  <si>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</si>
  <si>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</si>
  <si>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</si>
  <si>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</si>
  <si>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</si>
  <si>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</si>
  <si>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</si>
  <si>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</si>
  <si>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</si>
  <si>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</si>
  <si>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</si>
  <si>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</si>
  <si>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</si>
  <si>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</si>
  <si>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</si>
  <si>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</si>
  <si>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</si>
  <si>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</si>
  <si>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</si>
  <si>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</si>
  <si>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</si>
  <si>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</si>
  <si>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</si>
  <si>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</si>
  <si>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</si>
  <si>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</si>
  <si>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</si>
  <si>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</si>
  <si>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</si>
  <si>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</si>
  <si>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</si>
  <si>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</si>
  <si>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</si>
  <si>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</si>
  <si>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</si>
  <si>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</si>
  <si>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</si>
  <si>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</si>
  <si>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</si>
  <si>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</si>
  <si>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</si>
  <si>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</si>
  <si>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</si>
  <si>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</si>
  <si>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</si>
  <si>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</si>
  <si>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</si>
  <si>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</si>
  <si>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</si>
  <si>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</si>
  <si>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</si>
  <si>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</si>
  <si>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</si>
  <si>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</si>
  <si>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</si>
  <si>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</si>
  <si>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</si>
  <si>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</si>
  <si>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</si>
  <si>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</si>
  <si>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</si>
  <si>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</si>
  <si>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</si>
  <si>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</si>
  <si>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</si>
  <si>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</si>
  <si>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</si>
  <si>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</si>
  <si>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</si>
  <si>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</si>
  <si>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</si>
  <si>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</si>
  <si>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</si>
  <si>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</si>
  <si>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</si>
  <si>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</si>
  <si>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</si>
  <si>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</si>
  <si>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</si>
  <si>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</si>
  <si>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</si>
  <si>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</si>
  <si>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</si>
  <si>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</si>
  <si>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</si>
  <si>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</si>
  <si>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</si>
  <si>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</si>
  <si>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</si>
  <si>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</si>
  <si>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</si>
  <si>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</si>
  <si>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</si>
  <si>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</si>
  <si>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</si>
  <si>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</si>
  <si>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</si>
  <si>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</si>
  <si>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</si>
  <si>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</si>
  <si>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</si>
  <si>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</si>
  <si>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</si>
  <si>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</si>
  <si>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</si>
  <si>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</si>
  <si>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</si>
  <si>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</si>
  <si>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</si>
  <si>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</si>
  <si>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</si>
  <si>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</si>
  <si>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</si>
  <si>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</si>
  <si>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</si>
  <si>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</si>
  <si>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</si>
  <si>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</si>
  <si>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</si>
  <si>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</si>
  <si>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</si>
  <si>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</si>
  <si>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</si>
  <si>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</si>
  <si>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</si>
  <si>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</si>
  <si>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</si>
  <si>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</si>
  <si>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</si>
  <si>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</si>
  <si>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</si>
  <si>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</si>
  <si>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</si>
  <si>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</si>
  <si>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</si>
  <si>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</si>
  <si>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</si>
  <si>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</si>
  <si>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</si>
  <si>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</si>
  <si>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</si>
  <si>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</si>
  <si>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</si>
  <si>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</si>
  <si>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</si>
  <si>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</si>
  <si>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</si>
  <si>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</si>
  <si>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</si>
  <si>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</si>
  <si>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</si>
  <si>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</si>
  <si>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</si>
  <si>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</si>
  <si>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</si>
  <si>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</si>
  <si>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</si>
  <si>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</si>
  <si>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</si>
  <si>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</si>
  <si>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</si>
  <si>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</si>
  <si>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</si>
  <si>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</si>
  <si>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</si>
  <si>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</si>
  <si>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</si>
  <si>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</si>
  <si>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</si>
  <si>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</si>
  <si>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</si>
  <si>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</si>
  <si>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</si>
  <si>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</si>
  <si>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</si>
  <si>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</si>
  <si>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</si>
  <si>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</si>
  <si>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</si>
  <si>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</si>
  <si>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</si>
  <si>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</si>
  <si>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</si>
  <si>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</si>
  <si>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</si>
  <si>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</si>
  <si>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</si>
  <si>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</si>
  <si>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</si>
  <si>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</si>
  <si>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</si>
  <si>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</si>
  <si>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</si>
  <si>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</si>
  <si>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</si>
  <si>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</si>
  <si>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</si>
  <si>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</si>
  <si>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</si>
  <si>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</si>
  <si>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</si>
  <si>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</si>
  <si>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</si>
  <si>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</si>
  <si>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</si>
  <si>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</si>
  <si>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</si>
  <si>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</si>
  <si>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</si>
  <si>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</si>
  <si>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</si>
  <si>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</si>
  <si>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</si>
  <si>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</si>
  <si>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</si>
  <si>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</si>
  <si>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</si>
  <si>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</si>
  <si>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</si>
  <si>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</si>
  <si>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</si>
  <si>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</si>
  <si>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</si>
  <si>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</si>
  <si>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</si>
  <si>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</si>
  <si>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</si>
  <si>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</si>
  <si>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</si>
  <si>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</si>
  <si>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</si>
  <si>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</si>
  <si>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</si>
  <si>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</si>
  <si>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</si>
  <si>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</si>
  <si>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</si>
  <si>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</si>
  <si>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</si>
  <si>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</si>
  <si>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</si>
  <si>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</si>
  <si>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</si>
  <si>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</si>
  <si>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</si>
  <si>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</si>
  <si>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</si>
  <si>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</si>
  <si>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</si>
  <si>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</si>
  <si>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</si>
  <si>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</si>
  <si>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</si>
  <si>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</si>
  <si>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</si>
  <si>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</si>
  <si>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</si>
  <si>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</si>
  <si>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</si>
  <si>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</si>
  <si>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</si>
  <si>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</si>
  <si>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</si>
  <si>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</si>
  <si>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</si>
  <si>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</si>
  <si>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</si>
  <si>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</si>
  <si>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</si>
  <si>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</si>
  <si>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</si>
  <si>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</si>
  <si>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</si>
  <si>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</si>
  <si>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</si>
  <si>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</si>
  <si>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</si>
  <si>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</si>
  <si>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</si>
  <si>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</si>
  <si>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</si>
  <si>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</si>
  <si>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</si>
  <si>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</si>
  <si>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</si>
  <si>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</si>
  <si>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</si>
  <si>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</si>
  <si>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</si>
  <si>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</si>
  <si>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</si>
  <si>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</si>
  <si>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</si>
  <si>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</si>
  <si>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</si>
  <si>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</si>
  <si>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</si>
  <si>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</si>
  <si>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</si>
  <si>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</si>
  <si>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</si>
  <si>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</si>
  <si>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</si>
  <si>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</si>
  <si>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</si>
  <si>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</si>
  <si>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</si>
  <si>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</si>
  <si>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</si>
  <si>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</si>
  <si>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</si>
  <si>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</si>
  <si>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</si>
  <si>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</si>
  <si>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</si>
  <si>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</si>
  <si>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</si>
  <si>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</si>
  <si>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</si>
  <si>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</si>
  <si>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</si>
  <si>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</si>
  <si>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</si>
  <si>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</si>
  <si>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</si>
  <si>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</si>
  <si>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</si>
  <si>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</si>
  <si>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</si>
  <si>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</si>
  <si>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</si>
  <si>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</si>
  <si>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</si>
  <si>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</si>
  <si>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</si>
  <si>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</si>
  <si>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</si>
  <si>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</si>
  <si>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</si>
  <si>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</si>
  <si>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</si>
  <si>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</si>
  <si>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</si>
  <si>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</si>
  <si>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</si>
  <si>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</si>
  <si>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</si>
  <si>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</si>
  <si>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</si>
  <si>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</si>
  <si>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</si>
  <si>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</si>
  <si>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</si>
  <si>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</si>
  <si>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</si>
  <si>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</si>
  <si>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</si>
  <si>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</si>
  <si>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</si>
  <si>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</si>
  <si>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</si>
  <si>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</si>
  <si>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</si>
  <si>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</si>
  <si>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</si>
  <si>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</si>
  <si>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</si>
  <si>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</si>
  <si>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</si>
  <si>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</si>
  <si>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</si>
  <si>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</si>
  <si>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</si>
  <si>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</si>
  <si>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</si>
  <si>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</si>
  <si>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</si>
  <si>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</si>
  <si>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</si>
  <si>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</si>
  <si>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</si>
  <si>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</si>
  <si>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</si>
  <si>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</si>
  <si>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</si>
  <si>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</si>
  <si>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</si>
  <si>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</si>
  <si>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</si>
  <si>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</si>
  <si>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</si>
  <si>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</si>
  <si>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</si>
  <si>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</si>
  <si>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</si>
  <si>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</si>
  <si>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</si>
  <si>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</si>
  <si>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</si>
  <si>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</si>
  <si>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</si>
  <si>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</si>
  <si>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</si>
  <si>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</si>
  <si>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</si>
  <si>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</si>
  <si>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</si>
  <si>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</si>
  <si>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</si>
  <si>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</si>
  <si>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</si>
  <si>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</si>
  <si>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</si>
  <si>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</si>
  <si>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</si>
  <si>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</si>
  <si>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</si>
  <si>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</si>
  <si>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</si>
  <si>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</si>
  <si>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</si>
  <si>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</si>
  <si>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</si>
  <si>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</si>
  <si>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</si>
  <si>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</si>
  <si>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</si>
  <si>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</si>
  <si>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</si>
  <si>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</si>
  <si>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</si>
  <si>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</si>
  <si>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</si>
  <si>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</si>
  <si>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</si>
  <si>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</si>
  <si>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</si>
  <si>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</si>
  <si>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</si>
  <si>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</si>
  <si>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</si>
  <si>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</si>
  <si>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</si>
  <si>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</si>
  <si>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</si>
  <si>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</si>
  <si>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</si>
  <si>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</si>
  <si>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</si>
  <si>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</si>
  <si>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</si>
  <si>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</si>
  <si>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</si>
  <si>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</si>
  <si>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</si>
  <si>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</si>
  <si>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</si>
  <si>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</si>
  <si>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</si>
  <si>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</si>
  <si>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</si>
  <si>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</si>
  <si>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</si>
  <si>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</si>
  <si>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</si>
  <si>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</si>
  <si>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</si>
  <si>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</si>
  <si>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</si>
  <si>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</si>
  <si>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</si>
  <si>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</si>
  <si>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</si>
  <si>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</si>
  <si>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</si>
  <si>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</si>
  <si>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</si>
  <si>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</si>
  <si>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</si>
  <si>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</si>
  <si>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</si>
  <si>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</si>
  <si>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</si>
  <si>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</si>
  <si>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</si>
  <si>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</si>
  <si>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</si>
  <si>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</si>
  <si>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</si>
  <si>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</si>
  <si>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</si>
  <si>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</si>
  <si>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</si>
  <si>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</si>
  <si>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</si>
  <si>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</si>
  <si>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</si>
  <si>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</si>
  <si>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</si>
  <si>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</si>
  <si>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</si>
  <si>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</si>
  <si>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</si>
  <si>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</si>
  <si>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</si>
  <si>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</si>
  <si>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</si>
  <si>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</si>
  <si>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</si>
  <si>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</si>
  <si>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</si>
  <si>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</si>
  <si>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</si>
  <si>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</si>
  <si>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</si>
  <si>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</si>
  <si>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</si>
  <si>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</si>
  <si>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</si>
  <si>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</si>
  <si>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</si>
  <si>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</si>
  <si>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</si>
  <si>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</si>
  <si>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</si>
  <si>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</si>
  <si>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</si>
  <si>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</si>
  <si>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</si>
  <si>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</si>
  <si>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</si>
  <si>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</si>
  <si>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</si>
  <si>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</si>
  <si>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</si>
  <si>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</si>
  <si>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</si>
  <si>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</si>
  <si>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</si>
  <si>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</si>
  <si>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</si>
  <si>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</si>
  <si>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</si>
  <si>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</si>
  <si>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</si>
  <si>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</si>
  <si>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</si>
  <si>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</si>
  <si>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</si>
  <si>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</si>
  <si>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</si>
  <si>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</si>
  <si>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</si>
  <si>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</si>
  <si>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</si>
  <si>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</si>
  <si>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</si>
  <si>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</si>
  <si>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</si>
  <si>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</si>
  <si>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</si>
  <si>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</si>
  <si>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</si>
  <si>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</si>
  <si>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</si>
  <si>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</si>
  <si>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</si>
  <si>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</si>
  <si>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</si>
  <si>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</si>
  <si>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</si>
  <si>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</si>
  <si>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</si>
  <si>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</si>
  <si>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</si>
  <si>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</si>
  <si>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</si>
  <si>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</si>
  <si>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</si>
  <si>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</si>
  <si>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</si>
  <si>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</si>
  <si>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</si>
  <si>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</si>
  <si>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</si>
  <si>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</si>
  <si>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</si>
  <si>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</si>
  <si>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</si>
  <si>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</si>
  <si>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</si>
  <si>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</si>
  <si>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</si>
  <si>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</si>
  <si>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</si>
  <si>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</si>
  <si>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</si>
  <si>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</si>
  <si>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</si>
  <si>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</si>
  <si>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</si>
  <si>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</si>
  <si>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</si>
  <si>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</si>
  <si>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</si>
  <si>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</si>
  <si>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</si>
  <si>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</si>
  <si>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</si>
  <si>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</si>
  <si>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</si>
  <si>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</si>
  <si>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</si>
  <si>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</si>
  <si>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</si>
  <si>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</si>
  <si>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</si>
  <si>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</si>
  <si>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</si>
  <si>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</si>
  <si>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</si>
  <si>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</si>
  <si>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</si>
  <si>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</si>
  <si>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</si>
  <si>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</si>
  <si>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</si>
  <si>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</si>
  <si>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</si>
  <si>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</si>
  <si>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</si>
  <si>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</si>
  <si>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</si>
  <si>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</si>
  <si>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</si>
  <si>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</si>
  <si>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</si>
  <si>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</si>
  <si>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</si>
  <si>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</si>
  <si>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</si>
  <si>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</si>
  <si>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</si>
  <si>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</si>
  <si>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</si>
  <si>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</si>
  <si>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</si>
  <si>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</si>
  <si>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</si>
  <si>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</si>
  <si>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</si>
  <si>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</si>
  <si>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</si>
  <si>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</si>
  <si>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</si>
  <si>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</si>
  <si>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</si>
  <si>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</si>
  <si>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</si>
  <si>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</si>
  <si>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</si>
  <si>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</si>
  <si>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</si>
  <si>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</si>
  <si>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</si>
  <si>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</si>
  <si>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</si>
  <si>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</si>
  <si>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</si>
  <si>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</si>
  <si>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</si>
  <si>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</si>
  <si>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</si>
  <si>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</si>
  <si>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</si>
  <si>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</si>
  <si>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</si>
  <si>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</si>
  <si>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</si>
  <si>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</si>
  <si>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</si>
  <si>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</si>
  <si>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</si>
  <si>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</si>
  <si>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</si>
  <si>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</si>
  <si>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</si>
  <si>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</si>
  <si>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</si>
  <si>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</si>
  <si>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</si>
  <si>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</si>
  <si>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</si>
  <si>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</si>
  <si>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</si>
  <si>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</si>
  <si>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</si>
  <si>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</si>
  <si>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</si>
  <si>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</si>
  <si>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</si>
  <si>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</si>
  <si>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</si>
  <si>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</si>
  <si>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</si>
  <si>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</si>
  <si>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</si>
  <si>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</si>
  <si>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</si>
  <si>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</si>
  <si>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</si>
  <si>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</si>
  <si>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</si>
  <si>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</si>
  <si>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</si>
  <si>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</si>
  <si>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</si>
  <si>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</si>
  <si>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</si>
  <si>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</si>
  <si>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</si>
  <si>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</si>
  <si>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</si>
  <si>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</si>
  <si>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</si>
  <si>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</si>
  <si>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</si>
  <si>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</si>
  <si>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</si>
  <si>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</si>
  <si>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</si>
  <si>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</si>
  <si>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</si>
  <si>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</si>
  <si>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</si>
  <si>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</si>
  <si>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</si>
  <si>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</si>
  <si>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</si>
  <si>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</si>
  <si>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</si>
  <si>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</si>
  <si>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</si>
  <si>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</si>
  <si>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</si>
  <si>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</si>
  <si>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</si>
  <si>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</si>
  <si>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</si>
  <si>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</si>
  <si>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</si>
  <si>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</si>
  <si>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</si>
  <si>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</si>
  <si>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</si>
  <si>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</si>
  <si>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</si>
  <si>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</si>
  <si>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</si>
  <si>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</si>
  <si>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</si>
  <si>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</si>
  <si>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</si>
  <si>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</si>
  <si>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</si>
  <si>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</si>
  <si>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</si>
  <si>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</si>
  <si>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</si>
  <si>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</si>
  <si>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</si>
  <si>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</si>
  <si>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</si>
  <si>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</si>
  <si>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</si>
  <si>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</si>
  <si>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</si>
  <si>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</si>
  <si>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</si>
  <si>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</si>
  <si>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</si>
  <si>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</si>
  <si>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</si>
  <si>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</si>
  <si>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</si>
  <si>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</si>
  <si>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</si>
  <si>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</si>
  <si>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</si>
  <si>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</si>
  <si>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</si>
  <si>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</si>
  <si>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</si>
  <si>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</si>
  <si>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</si>
  <si>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</si>
  <si>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</si>
  <si>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</si>
  <si>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</si>
  <si>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</si>
  <si>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</si>
  <si>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</si>
  <si>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</si>
  <si>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</si>
  <si>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</si>
  <si>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</si>
  <si>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</si>
  <si>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</si>
  <si>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</si>
  <si>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</si>
  <si>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</si>
  <si>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</si>
  <si>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</si>
  <si>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</si>
  <si>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</si>
  <si>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</si>
  <si>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</si>
  <si>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</si>
  <si>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</si>
  <si>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</si>
  <si>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</si>
  <si>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</si>
  <si>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</si>
  <si>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</si>
  <si>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</si>
  <si>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</si>
  <si>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</si>
  <si>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</si>
  <si>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</si>
  <si>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</si>
  <si>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</si>
  <si>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</si>
  <si>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</si>
  <si>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</si>
  <si>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</si>
  <si>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</si>
  <si>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</si>
  <si>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</si>
  <si>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</si>
  <si>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</si>
  <si>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</si>
  <si>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</si>
  <si>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</si>
  <si>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</si>
  <si>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</si>
  <si>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</si>
  <si>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</si>
  <si>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</si>
  <si>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</si>
  <si>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</si>
  <si>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</si>
  <si>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</si>
  <si>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</si>
  <si>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</si>
  <si>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</si>
  <si>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</si>
  <si>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</si>
  <si>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</si>
  <si>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</si>
  <si>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</si>
  <si>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</si>
  <si>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</si>
  <si>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</si>
  <si>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</si>
  <si>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</si>
  <si>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</si>
  <si>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</si>
  <si>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</si>
  <si>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</si>
  <si>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</si>
  <si>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</si>
  <si>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</si>
  <si>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</si>
  <si>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</si>
  <si>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</si>
  <si>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</si>
  <si>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</si>
  <si>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</si>
  <si>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</si>
  <si>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</si>
  <si>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</si>
  <si>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</si>
  <si>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</si>
  <si>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</si>
  <si>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</si>
  <si>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</si>
  <si>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</si>
  <si>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</si>
  <si>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</si>
  <si>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</si>
  <si>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</si>
  <si>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</si>
  <si>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</si>
  <si>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</si>
  <si>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</si>
  <si>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</si>
  <si>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</si>
  <si>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</si>
  <si>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</si>
  <si>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</si>
  <si>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</si>
  <si>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</si>
  <si>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</si>
  <si>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</si>
  <si>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</si>
  <si>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</si>
  <si>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</si>
  <si>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</si>
  <si>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</si>
  <si>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</si>
  <si>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</si>
  <si>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</si>
  <si>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</si>
  <si>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</si>
  <si>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</si>
  <si>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</si>
  <si>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</si>
  <si>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</si>
  <si>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</si>
  <si>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</si>
  <si>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</si>
  <si>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</si>
  <si>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</si>
  <si>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</si>
  <si>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</si>
  <si>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</si>
  <si>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</si>
  <si>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</si>
  <si>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</si>
  <si>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</si>
  <si>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</si>
  <si>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</si>
  <si>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</si>
  <si>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</si>
  <si>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</si>
  <si>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</si>
  <si>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</si>
  <si>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</si>
  <si>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</si>
  <si>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</si>
  <si>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</si>
  <si>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</si>
  <si>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</si>
  <si>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</si>
  <si>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</si>
  <si>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</si>
  <si>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</si>
  <si>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</si>
  <si>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</si>
  <si>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</si>
  <si>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</si>
  <si>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</si>
  <si>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</si>
  <si>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</si>
  <si>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</si>
  <si>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</si>
  <si>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</si>
  <si>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</si>
  <si>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</si>
  <si>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</si>
  <si>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</si>
  <si>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</si>
  <si>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</si>
  <si>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</si>
  <si>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</si>
  <si>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</si>
  <si>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</si>
  <si>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</si>
  <si>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</si>
  <si>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</si>
  <si>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</si>
  <si>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</si>
  <si>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</si>
  <si>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</si>
  <si>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</si>
  <si>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</si>
  <si>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</si>
  <si>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</si>
  <si>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</si>
  <si>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</si>
  <si>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</si>
  <si>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</si>
  <si>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</si>
  <si>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</si>
  <si>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</si>
  <si>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</si>
  <si>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</si>
  <si>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</si>
  <si>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</si>
  <si>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</si>
  <si>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</si>
  <si>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</si>
  <si>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</si>
  <si>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</si>
  <si>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</si>
  <si>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</si>
  <si>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</si>
  <si>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</si>
  <si>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</si>
  <si>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</si>
  <si>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</si>
  <si>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</si>
  <si>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</si>
  <si>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</si>
  <si>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</si>
  <si>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</si>
  <si>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</si>
  <si>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</si>
  <si>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</si>
  <si>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</si>
  <si>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</si>
  <si>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</si>
  <si>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</si>
  <si>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</si>
  <si>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</si>
  <si>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</si>
  <si>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</si>
  <si>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</si>
  <si>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</si>
  <si>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</si>
  <si>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</si>
  <si>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</si>
  <si>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</si>
  <si>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</si>
  <si>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</si>
  <si>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</si>
  <si>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</si>
  <si>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</si>
  <si>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</si>
  <si>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</si>
  <si>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</si>
  <si>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</si>
  <si>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</si>
  <si>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</si>
  <si>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</si>
  <si>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</si>
  <si>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</si>
  <si>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</si>
  <si>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</si>
  <si>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</si>
  <si>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</si>
  <si>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</si>
  <si>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</si>
  <si>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</si>
  <si>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</si>
  <si>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</si>
  <si>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</si>
  <si>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</si>
  <si>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</si>
  <si>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</si>
  <si>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</si>
  <si>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</si>
  <si>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</si>
  <si>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</si>
  <si>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</si>
  <si>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</si>
  <si>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</si>
  <si>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</si>
  <si>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</si>
  <si>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</si>
  <si>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</si>
  <si>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</si>
  <si>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</si>
  <si>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</si>
  <si>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</si>
  <si>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</si>
  <si>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</si>
  <si>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</si>
  <si>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</si>
  <si>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</si>
  <si>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</si>
  <si>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</si>
  <si>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</si>
  <si>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</si>
  <si>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</si>
  <si>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</si>
  <si>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</si>
  <si>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</si>
  <si>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</si>
  <si>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</si>
  <si>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</si>
  <si>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</si>
  <si>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</si>
  <si>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</si>
  <si>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</si>
  <si>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</si>
  <si>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</si>
  <si>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</si>
  <si>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</si>
  <si>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</si>
  <si>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</si>
  <si>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</si>
  <si>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</si>
  <si>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</si>
  <si>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</si>
  <si>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</si>
  <si>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</si>
  <si>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</si>
  <si>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</si>
  <si>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</si>
  <si>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</si>
  <si>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</si>
  <si>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</si>
  <si>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</si>
  <si>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</si>
  <si>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</si>
  <si>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</si>
  <si>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</si>
  <si>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</si>
  <si>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</si>
  <si>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</si>
  <si>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</si>
  <si>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</si>
  <si>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</si>
  <si>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</si>
  <si>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</si>
  <si>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</si>
  <si>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</si>
  <si>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</si>
  <si>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</si>
  <si>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</si>
  <si>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</si>
  <si>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</si>
  <si>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</si>
  <si>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</si>
  <si>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</si>
  <si>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</si>
  <si>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</si>
  <si>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</si>
  <si>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</si>
  <si>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</si>
  <si>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</si>
  <si>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</si>
  <si>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</si>
  <si>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</si>
  <si>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</si>
  <si>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</si>
  <si>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</si>
  <si>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</si>
  <si>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</si>
  <si>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</si>
  <si>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</si>
  <si>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</si>
  <si>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</si>
  <si>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</si>
  <si>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</si>
  <si>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</si>
  <si>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</si>
  <si>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</si>
  <si>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</si>
  <si>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</si>
  <si>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</si>
  <si>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</si>
  <si>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</si>
  <si>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</si>
  <si>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</si>
  <si>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</si>
  <si>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</si>
  <si>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</si>
  <si>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</si>
  <si>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</si>
  <si>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</si>
  <si>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</si>
  <si>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</si>
  <si>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</si>
  <si>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</si>
  <si>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</si>
  <si>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</si>
  <si>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</si>
  <si>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</si>
  <si>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</si>
  <si>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</si>
  <si>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</si>
  <si>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</si>
  <si>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</si>
  <si>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</si>
  <si>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</si>
  <si>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</si>
  <si>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</si>
  <si>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</si>
  <si>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</si>
  <si>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</si>
  <si>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</si>
  <si>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</si>
  <si>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</si>
  <si>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</si>
  <si>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</si>
  <si>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</si>
  <si>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</si>
  <si>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</si>
  <si>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</si>
  <si>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</si>
  <si>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</si>
  <si>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</si>
  <si>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</si>
  <si>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</si>
  <si>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</si>
  <si>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</si>
  <si>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</si>
  <si>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</si>
  <si>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</si>
  <si>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</si>
  <si>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</si>
  <si>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</si>
  <si>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</si>
  <si>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</si>
  <si>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</si>
  <si>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</si>
  <si>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</si>
  <si>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</si>
  <si>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</si>
  <si>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</si>
  <si>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</si>
  <si>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</si>
  <si>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</si>
  <si>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</si>
  <si>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</si>
  <si>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</si>
  <si>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</si>
  <si>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</si>
  <si>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</si>
  <si>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</si>
  <si>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</si>
  <si>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</si>
  <si>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</si>
  <si>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</si>
  <si>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</si>
  <si>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</si>
  <si>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</si>
  <si>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</si>
  <si>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</si>
  <si>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</si>
  <si>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</si>
  <si>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</si>
  <si>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</si>
  <si>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</si>
  <si>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</si>
  <si>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</si>
  <si>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</si>
  <si>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</si>
  <si>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</si>
  <si>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</si>
  <si>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</si>
  <si>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</si>
  <si>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</si>
  <si>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</si>
  <si>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</si>
  <si>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</si>
  <si>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</si>
  <si>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</si>
  <si>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</si>
  <si>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</si>
  <si>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</si>
  <si>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</si>
  <si>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</si>
  <si>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</si>
  <si>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</si>
  <si>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</si>
  <si>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</si>
  <si>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</si>
  <si>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</si>
  <si>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</si>
  <si>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</si>
  <si>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</si>
  <si>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</si>
  <si>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</si>
  <si>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</si>
  <si>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</si>
  <si>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</si>
  <si>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</si>
  <si>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</si>
  <si>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</si>
  <si>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</si>
  <si>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</si>
  <si>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</si>
  <si>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</si>
  <si>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</si>
  <si>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</si>
  <si>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</si>
  <si>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</si>
  <si>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</si>
  <si>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</si>
  <si>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</si>
  <si>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</si>
  <si>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</si>
  <si>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</si>
  <si>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</si>
  <si>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</si>
  <si>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</si>
  <si>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</si>
  <si>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</si>
  <si>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</si>
  <si>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</si>
  <si>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</si>
  <si>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</si>
  <si>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</si>
  <si>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</si>
  <si>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</si>
  <si>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</si>
  <si>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</si>
  <si>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</si>
  <si>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</si>
  <si>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</si>
  <si>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</si>
  <si>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</si>
  <si>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</si>
  <si>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</si>
  <si>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</si>
  <si>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</si>
  <si>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</si>
  <si>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</si>
  <si>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</si>
  <si>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</si>
  <si>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</si>
  <si>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</si>
  <si>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</si>
  <si>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</si>
  <si>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</si>
  <si>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</si>
  <si>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</si>
  <si>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</si>
  <si>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</si>
  <si>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</si>
  <si>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</si>
  <si>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</si>
  <si>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</si>
  <si>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</si>
  <si>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</si>
  <si>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</si>
  <si>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</si>
  <si>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</si>
  <si>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</si>
  <si>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</si>
  <si>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</si>
  <si>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</si>
  <si>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</si>
  <si>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</si>
  <si>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</si>
  <si>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</si>
  <si>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</si>
  <si>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</si>
  <si>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</si>
  <si>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</si>
  <si>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</si>
  <si>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</si>
  <si>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</si>
  <si>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</si>
  <si>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</si>
  <si>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</si>
  <si>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</si>
  <si>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</si>
  <si>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</si>
  <si>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</si>
  <si>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</si>
  <si>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</si>
  <si>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</si>
  <si>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</si>
  <si>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</si>
  <si>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</si>
  <si>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</si>
  <si>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</si>
  <si>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</si>
  <si>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</si>
  <si>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</si>
  <si>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</si>
  <si>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</si>
  <si>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</si>
  <si>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</si>
  <si>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</si>
  <si>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</si>
  <si>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</si>
  <si>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</si>
  <si>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</si>
  <si>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</si>
  <si>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</si>
  <si>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</si>
  <si>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</si>
  <si>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</si>
  <si>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</si>
  <si>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</si>
  <si>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</si>
  <si>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</si>
  <si>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</si>
  <si>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</si>
  <si>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</si>
  <si>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</si>
  <si>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</si>
  <si>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</si>
  <si>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</si>
  <si>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</si>
  <si>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</si>
  <si>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</si>
  <si>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</si>
  <si>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</si>
  <si>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</si>
  <si>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</si>
  <si>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</si>
  <si>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</si>
  <si>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</si>
  <si>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</si>
  <si>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</si>
  <si>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</si>
  <si>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</si>
  <si>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</si>
  <si>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</si>
  <si>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</si>
  <si>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</si>
  <si>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</si>
  <si>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</si>
  <si>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</si>
  <si>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</si>
  <si>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</si>
  <si>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</si>
  <si>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</si>
  <si>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</si>
  <si>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</si>
  <si>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</si>
  <si>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</si>
  <si>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</si>
  <si>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</si>
  <si>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</si>
  <si>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</si>
  <si>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</si>
  <si>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</si>
  <si>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</si>
  <si>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</si>
  <si>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</si>
  <si>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</si>
  <si>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</si>
  <si>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</si>
  <si>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</si>
  <si>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</si>
  <si>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</si>
  <si>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</si>
  <si>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</si>
  <si>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</si>
  <si>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</si>
  <si>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</si>
  <si>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</si>
  <si>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</si>
  <si>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</si>
  <si>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</si>
  <si>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</si>
  <si>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</si>
  <si>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</si>
  <si>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</si>
  <si>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</si>
  <si>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</si>
  <si>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</si>
  <si>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</si>
  <si>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</si>
  <si>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</si>
  <si>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</si>
  <si>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</si>
  <si>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</si>
  <si>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</si>
  <si>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</si>
  <si>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</si>
  <si>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</si>
  <si>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</si>
  <si>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</si>
  <si>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</si>
  <si>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</si>
  <si>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</si>
  <si>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</si>
  <si>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</si>
  <si>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</si>
  <si>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</si>
  <si>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</si>
  <si>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</si>
  <si>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</si>
  <si>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</si>
  <si>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</si>
  <si>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</si>
  <si>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</si>
  <si>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</si>
  <si>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</si>
  <si>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</si>
  <si>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</si>
  <si>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</si>
  <si>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</si>
  <si>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</si>
  <si>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</si>
  <si>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</si>
  <si>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</si>
  <si>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</si>
  <si>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</si>
  <si>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</si>
  <si>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</si>
  <si>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</si>
  <si>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</si>
  <si>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</si>
  <si>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</si>
  <si>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</si>
  <si>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</si>
  <si>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</si>
  <si>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</si>
  <si>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</si>
  <si>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</si>
  <si>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</si>
  <si>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</si>
  <si>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</si>
  <si>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</si>
  <si>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</si>
  <si>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</si>
  <si>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</si>
  <si>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</si>
  <si>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</si>
  <si>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</si>
  <si>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</si>
  <si>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</si>
  <si>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</si>
  <si>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</si>
  <si>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</si>
  <si>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</si>
  <si>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</si>
  <si>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</si>
  <si>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</si>
  <si>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</si>
  <si>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</si>
  <si>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</si>
  <si>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</si>
  <si>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</si>
  <si>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</si>
  <si>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</si>
  <si>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</si>
  <si>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</si>
  <si>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</si>
  <si>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</si>
  <si>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</si>
  <si>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</si>
  <si>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</si>
  <si>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</si>
  <si>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</si>
  <si>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</si>
  <si>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</si>
  <si>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</si>
  <si>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</si>
  <si>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</si>
  <si>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</si>
  <si>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</si>
  <si>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</si>
  <si>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</si>
  <si>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</si>
  <si>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</si>
  <si>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</si>
  <si>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</si>
  <si>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</si>
  <si>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</si>
  <si>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</si>
  <si>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</si>
  <si>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</si>
  <si>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</si>
  <si>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</si>
  <si>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</si>
  <si>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</si>
  <si>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</si>
  <si>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</si>
  <si>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</si>
  <si>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</si>
  <si>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</si>
  <si>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</si>
  <si>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</si>
  <si>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</si>
  <si>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</si>
  <si>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</si>
  <si>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</si>
  <si>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</si>
  <si>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</si>
  <si>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</si>
  <si>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</si>
  <si>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</si>
  <si>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</si>
  <si>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</si>
  <si>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</si>
  <si>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</si>
  <si>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</si>
  <si>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</si>
  <si>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</si>
  <si>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</si>
  <si>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</si>
  <si>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</si>
  <si>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</si>
  <si>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</si>
  <si>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</si>
  <si>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</si>
  <si>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</si>
  <si>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</si>
  <si>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</si>
  <si>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</si>
  <si>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</si>
  <si>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</si>
  <si>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</si>
  <si>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</si>
  <si>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</si>
  <si>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</si>
  <si>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</si>
  <si>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</si>
  <si>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</si>
  <si>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</si>
  <si>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</si>
  <si>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</si>
  <si>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</si>
  <si>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</si>
  <si>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</si>
  <si>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</si>
  <si>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</si>
  <si>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</si>
  <si>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</si>
  <si>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</si>
  <si>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</si>
  <si>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</si>
  <si>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</si>
  <si>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</si>
  <si>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</si>
  <si>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</si>
  <si>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</si>
  <si>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</si>
  <si>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</si>
  <si>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</si>
  <si>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</si>
  <si>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</si>
  <si>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</si>
  <si>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</si>
  <si>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</si>
  <si>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</si>
  <si>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</si>
  <si>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</si>
  <si>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</si>
  <si>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</si>
  <si>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</si>
  <si>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</si>
  <si>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</si>
  <si>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</si>
  <si>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</si>
  <si>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</si>
  <si>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</si>
  <si>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</si>
  <si>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</si>
  <si>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</si>
  <si>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</si>
  <si>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</si>
  <si>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</si>
  <si>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</si>
  <si>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</si>
  <si>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</si>
  <si>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</si>
  <si>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</si>
  <si>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</si>
  <si>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</si>
  <si>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</si>
  <si>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</si>
  <si>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</si>
  <si>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</si>
  <si>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</si>
  <si>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</si>
  <si>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</si>
  <si>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</si>
  <si>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</si>
  <si>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</si>
  <si>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</si>
  <si>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</si>
  <si>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</si>
  <si>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</si>
  <si>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</si>
  <si>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</si>
  <si>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</si>
  <si>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</si>
  <si>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</si>
  <si>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</si>
  <si>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</si>
  <si>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</si>
  <si>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</si>
  <si>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</si>
  <si>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</si>
  <si>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</si>
  <si>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</si>
  <si>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</si>
  <si>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</si>
  <si>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</si>
  <si>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</si>
  <si>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</si>
  <si>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</si>
  <si>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</si>
  <si>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</si>
  <si>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</si>
  <si>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</si>
  <si>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</si>
  <si>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</si>
  <si>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</si>
  <si>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</si>
  <si>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</si>
  <si>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</si>
  <si>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</si>
  <si>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</si>
  <si>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</si>
  <si>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</si>
  <si>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</si>
  <si>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</si>
  <si>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</si>
  <si>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</si>
  <si>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</si>
  <si>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</si>
  <si>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</si>
  <si>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</si>
  <si>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</si>
  <si>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</si>
  <si>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</si>
  <si>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</si>
  <si>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</si>
  <si>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</si>
  <si>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</si>
  <si>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</si>
  <si>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</si>
  <si>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</si>
  <si>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</si>
  <si>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</si>
  <si>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</si>
  <si>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</si>
  <si>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</si>
  <si>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</si>
  <si>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</si>
  <si>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</si>
  <si>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</si>
  <si>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</si>
  <si>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</si>
  <si>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</si>
  <si>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</si>
  <si>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</si>
  <si>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</si>
  <si>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</si>
  <si>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</si>
  <si>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</si>
  <si>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</si>
  <si>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</si>
  <si>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</si>
  <si>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</si>
  <si>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</si>
  <si>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</si>
  <si>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</si>
  <si>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</si>
  <si>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</si>
  <si>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</si>
  <si>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</si>
  <si>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</si>
  <si>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</si>
  <si>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</si>
  <si>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</si>
  <si>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</si>
  <si>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</si>
  <si>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</si>
  <si>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</si>
  <si>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</si>
  <si>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</si>
  <si>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</si>
  <si>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</si>
  <si>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</si>
  <si>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</si>
  <si>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</si>
  <si>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</si>
  <si>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</si>
  <si>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</si>
  <si>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</si>
  <si>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</si>
  <si>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</si>
  <si>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</si>
  <si>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</si>
  <si>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</si>
  <si>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</si>
  <si>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</si>
  <si>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</si>
  <si>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</si>
  <si>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</si>
  <si>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</si>
  <si>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</si>
  <si>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</si>
  <si>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</si>
  <si>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</si>
  <si>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</si>
  <si>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</si>
  <si>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</si>
  <si>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</si>
  <si>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</si>
  <si>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</si>
  <si>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</si>
  <si>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</si>
  <si>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</si>
  <si>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</si>
  <si>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</si>
  <si>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</si>
  <si>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</si>
  <si>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</si>
  <si>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</si>
  <si>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</si>
  <si>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</si>
  <si>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</si>
  <si>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</si>
  <si>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</si>
  <si>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</si>
  <si>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</si>
  <si>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</si>
  <si>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</si>
  <si>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</si>
  <si>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</si>
  <si>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</si>
  <si>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</si>
  <si>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</si>
  <si>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</si>
  <si>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</si>
  <si>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</si>
  <si>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</si>
  <si>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</si>
  <si>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</si>
  <si>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</si>
  <si>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</si>
  <si>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</si>
  <si>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</si>
  <si>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</si>
  <si>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</si>
  <si>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</si>
  <si>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</si>
  <si>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</si>
  <si>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</si>
  <si>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</si>
  <si>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</si>
  <si>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</si>
  <si>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</si>
  <si>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</si>
  <si>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</si>
  <si>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</si>
  <si>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</si>
  <si>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</si>
  <si>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</si>
  <si>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</si>
  <si>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</si>
  <si>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</si>
  <si>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</si>
  <si>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</si>
  <si>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</si>
  <si>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</si>
  <si>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</si>
  <si>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</si>
  <si>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</si>
  <si>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</si>
  <si>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</si>
  <si>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</si>
  <si>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</si>
  <si>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</si>
  <si>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</si>
  <si>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</si>
  <si>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</si>
  <si>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</si>
  <si>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</si>
  <si>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</si>
  <si>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</si>
  <si>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</si>
  <si>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</si>
  <si>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</si>
  <si>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</si>
  <si>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</si>
  <si>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</si>
  <si>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</si>
  <si>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</si>
  <si>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</si>
  <si>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</si>
  <si>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</si>
  <si>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</si>
  <si>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</si>
  <si>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</si>
  <si>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</si>
  <si>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</si>
  <si>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</si>
  <si>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</si>
  <si>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</si>
  <si>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</si>
  <si>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</si>
  <si>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</si>
  <si>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</si>
  <si>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</si>
  <si>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</si>
  <si>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</si>
  <si>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</si>
  <si>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</si>
  <si>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</si>
  <si>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</si>
  <si>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</si>
  <si>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</si>
  <si>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</si>
  <si>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</si>
  <si>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</si>
  <si>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</si>
  <si>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</si>
  <si>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</si>
  <si>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</si>
  <si>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</si>
  <si>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</si>
  <si>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</si>
  <si>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</si>
  <si>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</si>
  <si>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</si>
  <si>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</si>
  <si>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</si>
  <si>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</si>
  <si>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</si>
  <si>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</si>
  <si>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</si>
  <si>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</si>
  <si>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</si>
  <si>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</si>
  <si>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</si>
  <si>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</si>
  <si>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</si>
  <si>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</si>
  <si>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</si>
  <si>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</si>
  <si>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</si>
  <si>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</si>
  <si>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</si>
  <si>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</si>
  <si>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</si>
  <si>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</si>
  <si>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</si>
  <si>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</si>
  <si>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</si>
  <si>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</si>
  <si>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</si>
  <si>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</si>
  <si>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</si>
  <si>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</si>
  <si>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</si>
  <si>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</si>
  <si>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</si>
  <si>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</si>
  <si>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</si>
  <si>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</si>
  <si>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</si>
  <si>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</si>
  <si>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</si>
  <si>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</si>
  <si>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</si>
  <si>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</si>
  <si>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</si>
  <si>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</si>
  <si>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</si>
  <si>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</si>
  <si>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</si>
  <si>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</si>
  <si>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</si>
  <si>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</si>
  <si>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</si>
  <si>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</si>
  <si>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</si>
  <si>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</si>
  <si>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</si>
  <si>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</si>
  <si>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</si>
  <si>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</si>
  <si>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</si>
  <si>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</si>
  <si>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</si>
  <si>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</si>
  <si>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</si>
  <si>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</si>
  <si>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</si>
  <si>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</si>
  <si>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</si>
  <si>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</si>
  <si>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</si>
  <si>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</si>
  <si>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</si>
  <si>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</si>
  <si>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</si>
  <si>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</si>
  <si>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</si>
  <si>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</si>
  <si>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</si>
  <si>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</si>
  <si>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</si>
  <si>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</si>
  <si>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</si>
  <si>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</si>
  <si>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</si>
  <si>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</si>
  <si>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</si>
  <si>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</si>
  <si>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</si>
  <si>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</si>
  <si>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</si>
  <si>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</si>
  <si>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</si>
  <si>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</si>
  <si>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</si>
  <si>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</si>
  <si>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</si>
  <si>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</si>
  <si>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</si>
  <si>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</si>
  <si>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</si>
  <si>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</si>
  <si>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</si>
  <si>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</si>
  <si>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</si>
  <si>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</si>
  <si>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</si>
  <si>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</si>
  <si>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</si>
  <si>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</si>
  <si>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</si>
  <si>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</si>
  <si>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</si>
  <si>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</si>
  <si>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</si>
  <si>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</si>
  <si>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</si>
  <si>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</si>
  <si>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</si>
  <si>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</si>
  <si>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</si>
  <si>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</si>
  <si>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</si>
  <si>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</si>
  <si>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</si>
  <si>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</si>
  <si>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</si>
  <si>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</si>
  <si>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</si>
  <si>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</si>
  <si>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</si>
  <si>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</si>
  <si>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</si>
  <si>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</si>
  <si>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</si>
  <si>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</si>
  <si>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</si>
  <si>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</si>
  <si>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</si>
  <si>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</si>
  <si>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</si>
  <si>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</si>
  <si>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</si>
  <si>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</si>
  <si>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</si>
  <si>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</si>
  <si>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</si>
  <si>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</si>
  <si>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</si>
  <si>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</si>
  <si>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</si>
  <si>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</si>
  <si>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</si>
  <si>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</si>
  <si>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</si>
  <si>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</si>
  <si>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</si>
  <si>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</si>
  <si>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</si>
  <si>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</si>
  <si>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</si>
  <si>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</si>
  <si>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</si>
  <si>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</si>
  <si>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</si>
  <si>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</si>
  <si>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</si>
  <si>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</si>
  <si>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</si>
  <si>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</si>
  <si>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</si>
  <si>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</si>
  <si>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</si>
  <si>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</si>
  <si>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</si>
  <si>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</si>
  <si>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</si>
  <si>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</si>
  <si>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</si>
  <si>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</si>
  <si>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</si>
  <si>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</si>
  <si>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</si>
  <si>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</si>
  <si>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</si>
  <si>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</si>
  <si>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</si>
  <si>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</si>
  <si>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</si>
  <si>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</si>
  <si>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</si>
  <si>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</si>
  <si>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</si>
  <si>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</si>
  <si>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</si>
  <si>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</si>
  <si>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</si>
  <si>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</si>
  <si>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</si>
  <si>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</si>
  <si>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</si>
  <si>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</si>
  <si>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</si>
  <si>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</si>
  <si>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</si>
  <si>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</si>
  <si>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</si>
  <si>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</si>
  <si>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</si>
  <si>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</si>
  <si>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</si>
  <si>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</si>
  <si>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</si>
  <si>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</si>
  <si>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</si>
  <si>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</si>
  <si>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</si>
  <si>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</si>
  <si>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</si>
  <si>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</si>
  <si>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</si>
  <si>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</si>
  <si>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</si>
  <si>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</si>
  <si>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</si>
  <si>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</si>
  <si>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</si>
  <si>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</si>
  <si>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</si>
  <si>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</si>
  <si>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</si>
  <si>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</si>
  <si>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</si>
  <si>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</si>
  <si>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</si>
  <si>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</si>
  <si>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</si>
  <si>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</si>
  <si>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</si>
  <si>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</si>
  <si>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</si>
  <si>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</si>
  <si>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</si>
  <si>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</si>
  <si>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</si>
  <si>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</si>
  <si>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</si>
  <si>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</si>
  <si>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</si>
  <si>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</si>
  <si>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</si>
  <si>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</si>
  <si>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</si>
  <si>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</si>
  <si>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</si>
  <si>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</si>
  <si>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</si>
  <si>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</si>
  <si>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</si>
  <si>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</si>
  <si>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</si>
  <si>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</si>
  <si>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</si>
  <si>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</si>
  <si>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</si>
  <si>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</si>
  <si>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</si>
  <si>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</si>
  <si>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</si>
  <si>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</si>
  <si>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</si>
  <si>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</si>
  <si>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</si>
  <si>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</si>
  <si>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</si>
  <si>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</si>
  <si>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</si>
  <si>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</si>
  <si>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</si>
  <si>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</si>
  <si>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</si>
  <si>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</si>
  <si>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</si>
  <si>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</si>
  <si>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</si>
  <si>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</si>
  <si>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</si>
  <si>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</si>
  <si>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</si>
  <si>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</si>
  <si>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</si>
  <si>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</si>
  <si>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</si>
  <si>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</si>
  <si>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</si>
  <si>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</si>
  <si>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</si>
  <si>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</si>
  <si>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</si>
  <si>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</si>
  <si>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</si>
  <si>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</si>
  <si>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</si>
  <si>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</si>
  <si>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</si>
  <si>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</si>
  <si>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</si>
  <si>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</si>
  <si>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</si>
  <si>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</si>
  <si>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</si>
  <si>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</si>
  <si>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</si>
  <si>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</si>
  <si>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</si>
  <si>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</si>
  <si>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</si>
  <si>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</si>
  <si>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</si>
  <si>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</si>
  <si>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</si>
  <si>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</si>
  <si>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</si>
  <si>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</si>
  <si>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</si>
  <si>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</si>
  <si>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</si>
  <si>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</si>
  <si>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</si>
  <si>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</si>
  <si>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</si>
  <si>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</si>
  <si>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</si>
  <si>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</si>
  <si>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</si>
  <si>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</si>
  <si>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</si>
  <si>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</si>
  <si>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</si>
  <si>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</si>
  <si>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</si>
  <si>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</si>
  <si>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</si>
  <si>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</si>
  <si>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</si>
  <si>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</si>
  <si>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</si>
  <si>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</si>
  <si>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</si>
  <si>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</si>
  <si>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</si>
  <si>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</si>
  <si>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</si>
  <si>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</si>
  <si>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</si>
  <si>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</si>
  <si>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</si>
  <si>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</si>
  <si>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</si>
  <si>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</si>
  <si>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</si>
  <si>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</si>
  <si>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</si>
  <si>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</si>
  <si>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</si>
  <si>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</si>
  <si>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</si>
  <si>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</si>
  <si>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</si>
  <si>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</si>
  <si>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</si>
  <si>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</si>
  <si>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</si>
  <si>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</si>
  <si>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</si>
  <si>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</si>
  <si>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</si>
  <si>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</si>
  <si>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</si>
  <si>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</si>
  <si>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</si>
  <si>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</si>
  <si>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</si>
  <si>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</si>
  <si>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</si>
  <si>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</si>
  <si>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</si>
  <si>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</si>
  <si>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</si>
  <si>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</si>
  <si>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</si>
  <si>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</si>
  <si>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</si>
  <si>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</si>
  <si>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</si>
  <si>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</si>
  <si>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</si>
  <si>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</si>
  <si>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</si>
  <si>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</si>
  <si>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</si>
  <si>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</si>
  <si>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</si>
  <si>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</si>
  <si>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</si>
  <si>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</si>
  <si>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</si>
  <si>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</si>
  <si>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</si>
  <si>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</si>
  <si>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</si>
  <si>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</si>
  <si>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</si>
  <si>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</si>
  <si>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</si>
  <si>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</si>
  <si>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</si>
  <si>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</si>
  <si>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</si>
  <si>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</si>
  <si>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</si>
  <si>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</si>
  <si>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</si>
  <si>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</si>
  <si>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</si>
  <si>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</si>
  <si>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</si>
  <si>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</si>
  <si>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</si>
  <si>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</si>
  <si>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</si>
  <si>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</si>
  <si>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</si>
  <si>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</si>
  <si>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</si>
  <si>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</si>
  <si>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</si>
  <si>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</si>
  <si>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</si>
  <si>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</si>
  <si>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</si>
  <si>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</si>
  <si>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</si>
  <si>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</si>
  <si>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</si>
  <si>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</si>
  <si>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</si>
  <si>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</si>
  <si>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</si>
  <si>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</si>
  <si>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</si>
  <si>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</si>
  <si>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</si>
  <si>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</si>
  <si>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</si>
  <si>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</si>
  <si>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</si>
  <si>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</si>
  <si>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</si>
  <si>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</si>
  <si>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</si>
  <si>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</si>
  <si>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</si>
  <si>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</si>
  <si>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</si>
  <si>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</si>
  <si>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</si>
  <si>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</si>
  <si>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</si>
  <si>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</si>
  <si>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</si>
  <si>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</si>
  <si>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</si>
  <si>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</si>
  <si>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</si>
  <si>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</si>
  <si>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</si>
  <si>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</si>
  <si>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</si>
  <si>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</si>
  <si>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</si>
  <si>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</si>
  <si>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</si>
  <si>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</si>
  <si>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</si>
  <si>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</si>
  <si>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</si>
  <si>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</si>
  <si>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</si>
  <si>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</si>
  <si>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</si>
  <si>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</si>
  <si>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</si>
  <si>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</si>
  <si>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</si>
  <si>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</si>
  <si>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</si>
  <si>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</si>
  <si>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</si>
  <si>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</si>
  <si>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</si>
  <si>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</si>
  <si>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</si>
  <si>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</si>
  <si>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</si>
  <si>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</si>
  <si>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</si>
  <si>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</si>
  <si>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</si>
  <si>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</si>
  <si>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</si>
  <si>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</si>
  <si>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</si>
  <si>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</si>
  <si>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</si>
  <si>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</si>
  <si>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</si>
  <si>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</si>
  <si>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</si>
  <si>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</si>
  <si>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</si>
  <si>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</si>
  <si>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</si>
  <si>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</si>
  <si>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</si>
  <si>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</si>
  <si>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</si>
  <si>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</si>
  <si>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</si>
  <si>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</si>
  <si>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</si>
  <si>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</si>
  <si>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</si>
  <si>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</si>
  <si>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</si>
  <si>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</si>
  <si>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</si>
  <si>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</si>
  <si>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</si>
  <si>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</si>
  <si>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</si>
  <si>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</si>
  <si>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</si>
  <si>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</si>
  <si>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</si>
  <si>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</si>
  <si>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</si>
  <si>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</si>
  <si>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</si>
  <si>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</si>
  <si>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</si>
  <si>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</si>
  <si>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</si>
  <si>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</si>
  <si>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</si>
  <si>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</si>
  <si>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</si>
  <si>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</si>
  <si>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</si>
  <si>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</si>
  <si>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</si>
  <si>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</si>
  <si>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</si>
  <si>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</si>
  <si>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</si>
  <si>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</si>
  <si>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</si>
  <si>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</si>
  <si>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</si>
  <si>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</si>
  <si>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</si>
  <si>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</si>
  <si>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</si>
  <si>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</si>
  <si>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</si>
  <si>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</si>
  <si>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</si>
  <si>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</si>
  <si>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</si>
  <si>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</si>
  <si>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</si>
  <si>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</si>
  <si>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</si>
  <si>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</si>
  <si>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</si>
  <si>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</si>
  <si>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</si>
  <si>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</si>
  <si>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</si>
  <si>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</si>
  <si>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</si>
  <si>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</si>
  <si>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</si>
  <si>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</si>
  <si>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</si>
  <si>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</si>
  <si>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</si>
  <si>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</si>
  <si>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</si>
  <si>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</si>
  <si>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</si>
  <si>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</si>
  <si>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</si>
  <si>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</si>
  <si>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</si>
  <si>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</si>
  <si>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</si>
  <si>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</si>
  <si>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</si>
  <si>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</si>
  <si>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</si>
  <si>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</si>
  <si>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</si>
  <si>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</si>
  <si>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</si>
  <si>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</si>
  <si>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</si>
  <si>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</si>
  <si>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</si>
  <si>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</si>
  <si>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</si>
  <si>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</si>
  <si>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</si>
  <si>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</si>
  <si>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</si>
  <si>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</si>
  <si>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</si>
  <si>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</si>
  <si>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</si>
  <si>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</si>
  <si>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</si>
  <si>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</si>
  <si>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</si>
  <si>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</si>
  <si>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</si>
  <si>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</si>
  <si>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</si>
  <si>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</si>
  <si>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</si>
  <si>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</si>
  <si>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</si>
  <si>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</si>
  <si>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</si>
  <si>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</si>
  <si>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</si>
  <si>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</si>
  <si>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</si>
  <si>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</si>
  <si>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</si>
  <si>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</si>
  <si>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</si>
  <si>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</si>
  <si>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</si>
  <si>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</si>
  <si>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</si>
  <si>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</si>
  <si>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</si>
  <si>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</si>
  <si>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</si>
  <si>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</si>
  <si>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</si>
  <si>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</si>
  <si>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</si>
  <si>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</si>
  <si>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</si>
  <si>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</si>
  <si>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</si>
  <si>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</si>
  <si>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</si>
  <si>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</si>
  <si>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</si>
  <si>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</si>
  <si>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</si>
  <si>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</si>
  <si>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</si>
  <si>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</si>
  <si>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</si>
  <si>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</si>
  <si>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</si>
  <si>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</si>
  <si>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</si>
  <si>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</si>
  <si>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</si>
  <si>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</si>
  <si>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</si>
  <si>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</si>
  <si>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</si>
  <si>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</si>
  <si>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</si>
  <si>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</si>
  <si>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</si>
  <si>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</si>
  <si>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</si>
  <si>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</si>
  <si>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</si>
  <si>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</si>
  <si>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</si>
  <si>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</si>
  <si>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</si>
  <si>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</si>
  <si>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</si>
  <si>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</si>
  <si>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</si>
  <si>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</si>
  <si>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</si>
  <si>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</si>
  <si>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</si>
  <si>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</si>
  <si>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</si>
  <si>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</si>
  <si>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</si>
  <si>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</si>
  <si>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</si>
  <si>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</si>
  <si>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</si>
  <si>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</si>
  <si>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</si>
  <si>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</si>
  <si>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</si>
  <si>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</si>
  <si>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</si>
  <si>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</si>
  <si>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</si>
  <si>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</si>
  <si>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</si>
  <si>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</si>
  <si>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</si>
  <si>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</si>
  <si>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</si>
  <si>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</si>
  <si>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</si>
  <si>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</si>
  <si>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</si>
  <si>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</si>
  <si>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</si>
  <si>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</si>
  <si>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</si>
  <si>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</si>
  <si>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</si>
  <si>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</si>
  <si>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</si>
  <si>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</si>
  <si>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</si>
  <si>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</si>
  <si>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</si>
  <si>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</si>
  <si>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</si>
  <si>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</si>
  <si>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</si>
  <si>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</si>
  <si>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</si>
  <si>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</si>
  <si>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</si>
  <si>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</si>
  <si>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</si>
  <si>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</si>
  <si>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</si>
  <si>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</si>
  <si>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</si>
  <si>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</si>
  <si>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</si>
  <si>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</si>
  <si>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</si>
  <si>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</si>
  <si>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</si>
  <si>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</si>
  <si>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</si>
  <si>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</si>
  <si>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</si>
  <si>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</si>
  <si>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</si>
  <si>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</si>
  <si>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</si>
  <si>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</si>
  <si>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</si>
  <si>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</si>
  <si>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</si>
  <si>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</si>
  <si>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</si>
  <si>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</si>
  <si>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</si>
  <si>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</si>
  <si>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</si>
  <si>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</si>
  <si>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</si>
  <si>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</si>
  <si>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</si>
  <si>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</si>
  <si>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</si>
  <si>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</si>
  <si>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</si>
  <si>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</si>
  <si>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</si>
  <si>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</si>
  <si>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</si>
  <si>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</si>
  <si>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</si>
  <si>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</si>
  <si>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</si>
  <si>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</si>
  <si>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</si>
  <si>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</si>
  <si>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</si>
  <si>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</si>
  <si>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</si>
  <si>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</si>
  <si>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</si>
  <si>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</si>
  <si>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</si>
  <si>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</si>
  <si>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</si>
  <si>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</si>
  <si>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</si>
  <si>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</si>
  <si>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</si>
  <si>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</si>
  <si>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</si>
  <si>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</si>
  <si>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</si>
  <si>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</si>
  <si>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</si>
  <si>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</si>
  <si>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</si>
  <si>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</si>
  <si>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</si>
  <si>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</si>
  <si>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</si>
  <si>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</si>
  <si>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</si>
  <si>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</si>
  <si>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</si>
  <si>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</si>
  <si>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</si>
  <si>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</si>
  <si>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</si>
  <si>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</si>
  <si>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</si>
  <si>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</si>
  <si>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</si>
  <si>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</si>
  <si>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</si>
  <si>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</si>
  <si>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</si>
  <si>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</si>
  <si>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</si>
  <si>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</si>
  <si>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</si>
  <si>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</si>
  <si>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</si>
  <si>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</si>
  <si>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</si>
  <si>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</si>
  <si>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</si>
  <si>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</si>
  <si>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</si>
  <si>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</si>
  <si>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</si>
  <si>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</si>
  <si>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</si>
  <si>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</si>
  <si>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</si>
  <si>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</si>
  <si>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</si>
  <si>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</si>
  <si>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</si>
  <si>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</si>
  <si>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</si>
  <si>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</si>
  <si>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</si>
  <si>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</si>
  <si>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</si>
  <si>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</si>
  <si>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</si>
  <si>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</si>
  <si>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</si>
  <si>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</si>
  <si>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</si>
  <si>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</si>
  <si>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</si>
  <si>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</si>
  <si>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</si>
  <si>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</si>
  <si>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</si>
  <si>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</si>
  <si>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</si>
  <si>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</si>
  <si>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</si>
  <si>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</si>
  <si>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</si>
  <si>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</si>
  <si>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</si>
  <si>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</si>
  <si>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</si>
  <si>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</si>
  <si>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</si>
  <si>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</si>
  <si>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</si>
  <si>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</si>
  <si>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</si>
  <si>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</si>
  <si>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</si>
  <si>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</si>
  <si>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</si>
  <si>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</si>
  <si>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</si>
  <si>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</si>
  <si>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</si>
  <si>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</si>
  <si>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</si>
  <si>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</si>
  <si>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</si>
  <si>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</si>
  <si>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</si>
  <si>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</si>
  <si>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</si>
  <si>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</si>
  <si>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</si>
  <si>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</si>
  <si>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</si>
  <si>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</si>
  <si>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</si>
  <si>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</si>
  <si>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</si>
  <si>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</si>
  <si>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</si>
  <si>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</si>
  <si>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</si>
  <si>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</si>
  <si>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</si>
  <si>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</si>
  <si>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</si>
  <si>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</si>
  <si>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</si>
  <si>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</si>
  <si>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</si>
  <si>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</si>
  <si>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</si>
  <si>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</si>
  <si>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</si>
  <si>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</si>
  <si>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</si>
  <si>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</si>
  <si>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</si>
  <si>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</si>
  <si>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</si>
  <si>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</si>
  <si>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</si>
  <si>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</si>
  <si>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</si>
  <si>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</si>
  <si>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</si>
  <si>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</si>
  <si>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</si>
  <si>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</si>
  <si>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</si>
  <si>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</si>
  <si>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</si>
  <si>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</si>
  <si>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</si>
  <si>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</si>
  <si>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</si>
  <si>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</si>
  <si>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</si>
  <si>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</si>
  <si>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</si>
  <si>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</si>
  <si>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</si>
  <si>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</si>
  <si>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</si>
  <si>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</si>
  <si>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</si>
  <si>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</si>
  <si>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</si>
  <si>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</si>
  <si>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</si>
  <si>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</si>
  <si>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</si>
  <si>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</si>
  <si>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</si>
  <si>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</si>
  <si>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</si>
  <si>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</si>
  <si>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</si>
  <si>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</si>
  <si>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</si>
  <si>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</si>
  <si>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</si>
  <si>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</si>
  <si>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</si>
  <si>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</si>
  <si>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</si>
  <si>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</si>
  <si>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</si>
  <si>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</si>
  <si>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</si>
  <si>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</si>
  <si>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</si>
  <si>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</si>
  <si>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</si>
  <si>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</si>
  <si>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</si>
  <si>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</si>
  <si>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</si>
  <si>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</si>
  <si>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</si>
  <si>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</si>
  <si>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</si>
  <si>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</si>
  <si>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</si>
  <si>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</si>
  <si>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</si>
  <si>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</si>
  <si>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</si>
  <si>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</si>
  <si>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</si>
  <si>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</si>
  <si>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</si>
  <si>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</si>
  <si>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</si>
  <si>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</si>
  <si>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</si>
  <si>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</si>
  <si>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</si>
  <si>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</si>
  <si>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</si>
  <si>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</si>
  <si>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</si>
  <si>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</si>
  <si>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</si>
  <si>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</si>
  <si>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</si>
  <si>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</si>
  <si>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</si>
  <si>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</si>
  <si>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</si>
  <si>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</si>
  <si>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</si>
  <si>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</si>
  <si>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</si>
  <si>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</si>
  <si>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</si>
  <si>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</si>
  <si>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</si>
  <si>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</si>
  <si>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</si>
  <si>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</si>
  <si>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</si>
  <si>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</si>
  <si>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</si>
  <si>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</si>
  <si>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</si>
  <si>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</si>
  <si>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</si>
  <si>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</si>
  <si>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</si>
  <si>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</si>
  <si>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</si>
  <si>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</si>
  <si>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</si>
  <si>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</si>
  <si>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</si>
  <si>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</si>
  <si>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</si>
  <si>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</si>
  <si>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</si>
  <si>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</si>
  <si>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</si>
  <si>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</si>
  <si>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</si>
  <si>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</si>
  <si>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</si>
  <si>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</si>
  <si>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</si>
  <si>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</si>
  <si>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</si>
  <si>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</si>
  <si>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</si>
  <si>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</si>
  <si>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</si>
  <si>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</si>
  <si>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</si>
  <si>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</si>
  <si>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</si>
  <si>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</si>
  <si>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</si>
  <si>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</si>
  <si>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</si>
  <si>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</si>
  <si>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</si>
  <si>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</si>
  <si>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</si>
  <si>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</si>
  <si>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</si>
  <si>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</si>
  <si>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</si>
  <si>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</si>
  <si>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</si>
  <si>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</si>
  <si>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</si>
  <si>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</si>
  <si>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</si>
  <si>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</si>
  <si>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</si>
  <si>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</si>
  <si>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</si>
  <si>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</si>
  <si>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</si>
  <si>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</si>
  <si>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</si>
  <si>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</si>
  <si>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</si>
  <si>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</si>
  <si>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</si>
  <si>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</si>
  <si>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</si>
  <si>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</si>
  <si>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</si>
  <si>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</si>
  <si>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</si>
  <si>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</si>
  <si>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</si>
  <si>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</si>
  <si>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</si>
  <si>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</si>
  <si>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</si>
  <si>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</si>
  <si>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</si>
  <si>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</si>
  <si>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</si>
  <si>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</si>
  <si>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</si>
  <si>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</si>
  <si>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</si>
  <si>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</si>
  <si>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</si>
  <si>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</si>
  <si>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</si>
  <si>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</si>
  <si>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</si>
  <si>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</si>
  <si>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</si>
  <si>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</si>
  <si>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</si>
  <si>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</si>
  <si>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</si>
  <si>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</si>
  <si>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</si>
  <si>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</si>
  <si>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</si>
  <si>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</si>
  <si>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</si>
  <si>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</si>
  <si>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</si>
  <si>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</si>
  <si>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</si>
  <si>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</si>
  <si>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</si>
  <si>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</si>
  <si>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</si>
  <si>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</si>
  <si>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</si>
  <si>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</si>
  <si>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</si>
  <si>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</si>
  <si>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</si>
  <si>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</si>
  <si>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</si>
  <si>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</si>
  <si>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</si>
  <si>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</si>
  <si>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</si>
  <si>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</si>
  <si>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</si>
  <si>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</si>
  <si>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</si>
  <si>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</si>
  <si>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</si>
  <si>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</si>
  <si>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</si>
  <si>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</si>
  <si>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</si>
  <si>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</si>
  <si>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</si>
  <si>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</si>
  <si>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</si>
  <si>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</si>
  <si>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</si>
  <si>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</si>
  <si>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</si>
  <si>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</si>
  <si>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</si>
  <si>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</si>
  <si>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</si>
  <si>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</si>
  <si>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</si>
  <si>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</si>
  <si>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</si>
  <si>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</si>
  <si>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</si>
  <si>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</si>
  <si>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</si>
  <si>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</si>
  <si>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</si>
  <si>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</si>
  <si>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</si>
  <si>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</si>
  <si>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</si>
  <si>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</si>
  <si>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</si>
  <si>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</si>
  <si>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</si>
  <si>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</si>
  <si>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</si>
  <si>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</si>
  <si>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</si>
  <si>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</si>
  <si>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</si>
  <si>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</si>
  <si>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</si>
  <si>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</si>
  <si>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</si>
  <si>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</si>
  <si>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</si>
  <si>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</si>
  <si>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</si>
  <si>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</si>
  <si>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</si>
  <si>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</si>
  <si>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</si>
  <si>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</si>
  <si>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</si>
  <si>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</si>
  <si>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</si>
  <si>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</si>
  <si>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</si>
  <si>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</si>
  <si>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</si>
  <si>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</si>
  <si>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</si>
  <si>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</si>
  <si>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</si>
  <si>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</si>
  <si>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</si>
  <si>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</si>
  <si>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</si>
  <si>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</si>
  <si>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</si>
  <si>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</si>
  <si>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</si>
  <si>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</si>
  <si>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</si>
  <si>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</si>
  <si>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</si>
  <si>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</si>
  <si>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</si>
  <si>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</si>
  <si>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</si>
  <si>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</si>
  <si>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</si>
  <si>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</si>
  <si>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</si>
  <si>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</si>
  <si>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</si>
  <si>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</si>
  <si>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</si>
  <si>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</si>
  <si>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</si>
  <si>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</si>
  <si>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</si>
  <si>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</si>
  <si>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</si>
  <si>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</si>
  <si>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</si>
  <si>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</si>
  <si>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</si>
  <si>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</si>
  <si>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</si>
  <si>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</si>
  <si>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</si>
  <si>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</si>
  <si>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</si>
  <si>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</si>
  <si>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</si>
  <si>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</si>
  <si>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</si>
  <si>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</si>
  <si>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</si>
  <si>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</si>
  <si>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</si>
  <si>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</si>
  <si>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</si>
  <si>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</si>
  <si>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</si>
  <si>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</si>
  <si>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</si>
  <si>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</si>
  <si>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</si>
  <si>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</si>
  <si>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</si>
  <si>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</si>
  <si>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</si>
  <si>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</si>
  <si>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</si>
  <si>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</si>
  <si>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</si>
  <si>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</si>
  <si>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</si>
  <si>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</si>
  <si>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</si>
  <si>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</si>
  <si>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</si>
  <si>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</si>
  <si>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</si>
  <si>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</si>
  <si>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</si>
  <si>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</si>
  <si>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</si>
  <si>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</si>
  <si>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</si>
  <si>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</si>
  <si>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</si>
  <si>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</si>
  <si>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</si>
  <si>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</si>
  <si>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</si>
  <si>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</si>
  <si>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</si>
  <si>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</si>
  <si>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</si>
  <si>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</si>
  <si>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</si>
  <si>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</si>
  <si>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</si>
  <si>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</si>
  <si>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</si>
  <si>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</si>
  <si>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</si>
  <si>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</si>
  <si>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</si>
  <si>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</si>
  <si>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</si>
  <si>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</si>
  <si>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</si>
  <si>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</si>
  <si>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</si>
  <si>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</si>
  <si>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</si>
  <si>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</si>
  <si>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</si>
  <si>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</si>
  <si>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</si>
  <si>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</si>
  <si>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</si>
  <si>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</si>
  <si>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</si>
  <si>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</si>
  <si>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</si>
  <si>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</si>
  <si>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</si>
  <si>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</si>
  <si>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</si>
  <si>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</si>
  <si>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</si>
  <si>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</si>
  <si>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</si>
  <si>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</si>
  <si>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</si>
  <si>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</si>
  <si>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</si>
  <si>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</si>
  <si>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</si>
  <si>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</si>
  <si>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</si>
  <si>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</si>
  <si>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</si>
  <si>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</si>
  <si>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</si>
  <si>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</si>
  <si>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</si>
  <si>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</si>
  <si>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</si>
  <si>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</si>
  <si>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</si>
  <si>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</si>
  <si>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</si>
  <si>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</si>
  <si>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</si>
  <si>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</si>
  <si>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</si>
  <si>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</si>
  <si>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</si>
  <si>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</si>
  <si>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</si>
  <si>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</si>
  <si>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</si>
  <si>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</si>
  <si>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</si>
  <si>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</si>
  <si>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</si>
  <si>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</si>
  <si>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</si>
  <si>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</si>
  <si>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</si>
  <si>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</si>
  <si>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</si>
  <si>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</si>
  <si>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</si>
  <si>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</si>
  <si>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</si>
  <si>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</si>
  <si>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</si>
  <si>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</si>
  <si>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</si>
  <si>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</si>
  <si>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</si>
  <si>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</si>
  <si>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</si>
  <si>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</si>
  <si>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</si>
  <si>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</si>
  <si>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</si>
  <si>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</si>
  <si>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</si>
  <si>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</si>
  <si>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</si>
  <si>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</si>
  <si>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</si>
  <si>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</si>
  <si>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</si>
  <si>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</si>
  <si>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</si>
  <si>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</si>
  <si>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</si>
  <si>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</si>
  <si>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</si>
  <si>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</si>
  <si>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</si>
  <si>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</si>
  <si>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</si>
  <si>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</si>
  <si>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</si>
  <si>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</si>
  <si>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</si>
  <si>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</si>
  <si>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</si>
  <si>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</si>
  <si>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</si>
  <si>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</si>
  <si>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</si>
  <si>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</si>
  <si>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</si>
  <si>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</si>
  <si>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</si>
  <si>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</si>
  <si>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</si>
  <si>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</si>
  <si>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</si>
  <si>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</si>
  <si>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</si>
  <si>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</si>
  <si>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</si>
  <si>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</si>
  <si>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</si>
  <si>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</si>
  <si>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</si>
  <si>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</si>
  <si>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</si>
  <si>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</si>
  <si>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</si>
  <si>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</si>
  <si>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</si>
  <si>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</si>
  <si>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</si>
  <si>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</si>
  <si>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</si>
  <si>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</si>
  <si>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</si>
  <si>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</si>
  <si>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</si>
  <si>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</si>
  <si>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</si>
  <si>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</si>
  <si>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</si>
  <si>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</si>
  <si>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</si>
  <si>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</si>
  <si>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</si>
  <si>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</si>
  <si>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</si>
  <si>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</si>
  <si>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</si>
  <si>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</si>
  <si>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</si>
  <si>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</si>
  <si>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</si>
  <si>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</si>
  <si>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</si>
  <si>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</si>
  <si>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</si>
  <si>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</si>
  <si>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</si>
  <si>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</si>
  <si>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</si>
  <si>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</si>
  <si>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</si>
  <si>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</si>
  <si>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</si>
  <si>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</si>
  <si>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</si>
  <si>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</si>
  <si>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</si>
  <si>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</si>
  <si>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</si>
  <si>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</si>
  <si>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</si>
  <si>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</si>
  <si>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</si>
  <si>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</si>
  <si>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</si>
  <si>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</si>
  <si>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</si>
  <si>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</si>
  <si>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</si>
  <si>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</si>
  <si>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</si>
  <si>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</si>
  <si>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</si>
  <si>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</si>
  <si>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</si>
  <si>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</si>
  <si>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</si>
  <si>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</si>
  <si>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</si>
  <si>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</si>
  <si>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</si>
  <si>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</si>
  <si>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</si>
  <si>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</si>
  <si>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</si>
  <si>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</si>
  <si>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</si>
  <si>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</si>
  <si>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</si>
  <si>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</si>
  <si>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</si>
  <si>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</si>
  <si>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</si>
  <si>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</si>
  <si>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</si>
  <si>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</si>
  <si>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</si>
  <si>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</si>
  <si>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</si>
  <si>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</si>
  <si>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</si>
  <si>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</si>
  <si>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</si>
  <si>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</si>
  <si>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</si>
  <si>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</si>
  <si>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</si>
  <si>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</si>
  <si>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</si>
  <si>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</si>
  <si>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</si>
  <si>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</si>
  <si>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</si>
  <si>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</si>
  <si>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</si>
  <si>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</si>
  <si>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</si>
  <si>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</si>
  <si>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</si>
  <si>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</si>
  <si>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</si>
  <si>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</si>
  <si>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</si>
  <si>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</si>
  <si>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</si>
  <si>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</si>
  <si>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</si>
  <si>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</si>
  <si>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</si>
  <si>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</si>
  <si>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</si>
  <si>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</si>
  <si>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</si>
  <si>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</si>
  <si>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</si>
  <si>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</si>
  <si>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</si>
  <si>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</si>
  <si>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</si>
  <si>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</si>
  <si>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</si>
  <si>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</si>
  <si>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</si>
  <si>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</si>
  <si>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</si>
  <si>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</si>
  <si>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</si>
  <si>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</si>
  <si>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</si>
  <si>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</si>
  <si>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</si>
  <si>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</si>
  <si>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</si>
  <si>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</si>
  <si>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</si>
  <si>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</si>
  <si>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</si>
  <si>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</si>
  <si>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</si>
  <si>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</si>
  <si>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</si>
  <si>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</si>
  <si>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</si>
  <si>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</si>
  <si>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</si>
  <si>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</si>
  <si>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</si>
  <si>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</si>
  <si>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</si>
  <si>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</si>
  <si>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</si>
  <si>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</si>
  <si>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</si>
  <si>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</si>
  <si>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</si>
  <si>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</si>
  <si>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</si>
  <si>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</si>
  <si>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</si>
  <si>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</si>
  <si>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</si>
  <si>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</si>
  <si>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</si>
  <si>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</si>
  <si>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</si>
  <si>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</si>
  <si>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</si>
  <si>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</si>
  <si>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</si>
  <si>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</si>
  <si>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</si>
  <si>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</si>
  <si>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</si>
  <si>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</si>
  <si>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</si>
  <si>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</si>
  <si>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</si>
  <si>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</si>
  <si>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</si>
  <si>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</si>
  <si>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</si>
  <si>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</si>
  <si>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</si>
  <si>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</si>
  <si>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</si>
  <si>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</si>
  <si>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</si>
  <si>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</si>
  <si>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</si>
  <si>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</si>
  <si>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</si>
  <si>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</si>
  <si>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</si>
  <si>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</si>
  <si>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</si>
  <si>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</si>
  <si>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</si>
  <si>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</si>
  <si>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</si>
  <si>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</si>
  <si>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</si>
  <si>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</si>
  <si>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</si>
  <si>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</si>
  <si>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</si>
  <si>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</si>
  <si>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</si>
  <si>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</si>
  <si>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</si>
  <si>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</si>
  <si>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</si>
  <si>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</si>
  <si>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</si>
  <si>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</si>
  <si>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</si>
  <si>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</si>
  <si>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</si>
  <si>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</si>
  <si>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</si>
  <si>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</si>
  <si>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</si>
  <si>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</si>
  <si>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</si>
  <si>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</si>
  <si>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</si>
  <si>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</si>
  <si>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</si>
  <si>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</si>
  <si>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</si>
  <si>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</si>
  <si>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</si>
  <si>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</si>
  <si>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</si>
  <si>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</si>
  <si>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</si>
  <si>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</si>
  <si>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</si>
  <si>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</si>
  <si>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</si>
  <si>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</si>
  <si>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</si>
  <si>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</si>
  <si>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</si>
  <si>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</si>
  <si>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</si>
  <si>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</si>
  <si>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</si>
  <si>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</si>
  <si>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</si>
  <si>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</si>
  <si>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</si>
  <si>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</si>
  <si>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</si>
  <si>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</si>
  <si>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</si>
  <si>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</si>
  <si>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</si>
  <si>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</si>
  <si>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</si>
  <si>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</si>
  <si>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</si>
  <si>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</si>
  <si>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</si>
  <si>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</si>
  <si>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</si>
  <si>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</si>
  <si>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</si>
  <si>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</si>
  <si>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</si>
  <si>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</si>
  <si>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</si>
  <si>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</si>
  <si>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</si>
  <si>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</si>
  <si>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</si>
  <si>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</si>
  <si>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</si>
  <si>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</si>
  <si>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</si>
  <si>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</si>
  <si>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</si>
  <si>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</si>
  <si>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</si>
  <si>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</si>
  <si>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</si>
  <si>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</si>
  <si>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</si>
  <si>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</si>
  <si>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</si>
  <si>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</si>
  <si>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</si>
  <si>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</si>
  <si>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</si>
  <si>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</si>
  <si>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</si>
  <si>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</si>
  <si>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</si>
  <si>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</si>
  <si>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</si>
  <si>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</si>
  <si>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</si>
  <si>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</si>
  <si>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</si>
  <si>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</si>
  <si>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</si>
  <si>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</si>
  <si>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</si>
  <si>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</si>
  <si>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</si>
  <si>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</si>
  <si>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</si>
  <si>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</si>
  <si>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</si>
  <si>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</si>
  <si>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</si>
  <si>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</si>
  <si>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</si>
  <si>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</si>
  <si>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</si>
  <si>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</si>
  <si>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</si>
  <si>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</si>
  <si>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</si>
  <si>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</si>
  <si>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</si>
  <si>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</si>
  <si>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</si>
  <si>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</si>
  <si>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</si>
  <si>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</si>
  <si>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</si>
  <si>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</si>
  <si>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</si>
  <si>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</si>
  <si>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</si>
  <si>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</si>
  <si>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</si>
  <si>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</si>
  <si>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</si>
  <si>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</si>
  <si>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</si>
  <si>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</si>
  <si>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</si>
  <si>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</si>
  <si>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</si>
  <si>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</si>
  <si>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</si>
  <si>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</si>
  <si>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</si>
  <si>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</si>
  <si>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</si>
  <si>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</si>
  <si>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</si>
  <si>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</si>
  <si>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</si>
  <si>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</si>
  <si>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</si>
  <si>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</si>
  <si>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</si>
  <si>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</si>
  <si>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</si>
  <si>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</si>
  <si>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</si>
  <si>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</si>
  <si>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</si>
  <si>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</si>
  <si>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</si>
  <si>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</si>
  <si>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</si>
  <si>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</si>
  <si>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</si>
  <si>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</si>
  <si>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</si>
  <si>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</si>
  <si>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</si>
  <si>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</si>
  <si>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</si>
  <si>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</si>
  <si>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</si>
  <si>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</si>
  <si>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</si>
  <si>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</si>
  <si>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</si>
  <si>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</si>
  <si>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</si>
  <si>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</si>
  <si>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</si>
  <si>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</si>
  <si>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</si>
  <si>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</si>
  <si>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</si>
  <si>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</si>
  <si>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</si>
  <si>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</si>
  <si>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</si>
  <si>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</si>
  <si>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</si>
  <si>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</si>
  <si>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</si>
  <si>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</si>
  <si>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</si>
  <si>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</si>
  <si>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</si>
  <si>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</si>
  <si>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</si>
  <si>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</si>
  <si>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</si>
  <si>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</si>
  <si>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</si>
  <si>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</si>
  <si>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</si>
  <si>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</si>
  <si>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</si>
  <si>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</si>
  <si>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</si>
  <si>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</si>
  <si>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</si>
  <si>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</si>
  <si>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</si>
  <si>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</si>
  <si>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</si>
  <si>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</si>
  <si>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</si>
  <si>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</si>
  <si>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</si>
  <si>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</si>
  <si>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</si>
  <si>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</si>
  <si>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</si>
  <si>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</si>
  <si>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</si>
  <si>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</si>
  <si>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</si>
  <si>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</si>
  <si>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</si>
  <si>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</si>
  <si>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</si>
  <si>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</si>
  <si>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</si>
  <si>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</si>
  <si>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</si>
  <si>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</si>
  <si>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</si>
  <si>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</si>
  <si>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</si>
  <si>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</si>
  <si>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</si>
  <si>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</si>
  <si>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</si>
  <si>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</si>
  <si>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</si>
  <si>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</si>
  <si>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</si>
  <si>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</si>
  <si>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</si>
  <si>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</si>
  <si>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</si>
  <si>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</si>
  <si>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</si>
  <si>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</si>
  <si>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</si>
  <si>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</si>
  <si>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</si>
  <si>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</si>
  <si>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</si>
  <si>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</si>
  <si>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</si>
  <si>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</si>
  <si>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</si>
  <si>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</si>
  <si>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</si>
  <si>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</si>
  <si>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</si>
  <si>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</si>
  <si>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</si>
  <si>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</si>
  <si>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</si>
  <si>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</si>
  <si>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</si>
  <si>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</si>
  <si>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</si>
  <si>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</si>
  <si>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</si>
  <si>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</si>
  <si>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</si>
  <si>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</si>
  <si>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</si>
  <si>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</si>
  <si>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</si>
  <si>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</si>
  <si>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</si>
  <si>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</si>
  <si>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</si>
  <si>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</si>
  <si>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</si>
  <si>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</si>
  <si>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</si>
  <si>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</si>
  <si>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</si>
  <si>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</si>
  <si>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</si>
  <si>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</si>
  <si>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</si>
  <si>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</si>
  <si>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</si>
  <si>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</si>
  <si>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</si>
  <si>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</si>
  <si>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</si>
  <si>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</si>
  <si>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</si>
  <si>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</si>
  <si>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</si>
  <si>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</si>
  <si>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</si>
  <si>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</si>
  <si>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</si>
  <si>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</si>
  <si>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</si>
  <si>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</si>
  <si>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</si>
  <si>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</si>
  <si>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</si>
  <si>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</si>
  <si>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</si>
  <si>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</si>
  <si>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</si>
  <si>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</si>
  <si>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</si>
  <si>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</si>
  <si>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</si>
  <si>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</si>
  <si>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</si>
  <si>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</si>
  <si>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</si>
  <si>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</si>
  <si>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</si>
  <si>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</si>
  <si>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</si>
  <si>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</si>
  <si>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</si>
  <si>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</si>
  <si>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</si>
  <si>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</si>
  <si>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</si>
  <si>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</si>
  <si>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</si>
  <si>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</si>
  <si>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</si>
  <si>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</si>
  <si>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</si>
  <si>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</si>
  <si>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</si>
  <si>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</si>
  <si>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</si>
  <si>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</si>
  <si>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</si>
  <si>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</si>
  <si>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</si>
  <si>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</si>
  <si>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</si>
  <si>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</si>
  <si>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</si>
  <si>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</si>
  <si>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</si>
  <si>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</si>
  <si>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</si>
  <si>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</si>
  <si>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</si>
  <si>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</si>
  <si>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</si>
  <si>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</si>
  <si>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</si>
  <si>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</si>
  <si>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</si>
  <si>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</si>
  <si>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</si>
  <si>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</si>
  <si>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</si>
  <si>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</si>
  <si>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</si>
  <si>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</si>
  <si>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</si>
  <si>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</si>
  <si>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</si>
  <si>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</si>
  <si>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</si>
  <si>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</si>
  <si>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</si>
  <si>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</si>
  <si>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</si>
  <si>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</si>
  <si>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</si>
  <si>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</si>
  <si>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</si>
  <si>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</si>
  <si>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</si>
  <si>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</si>
  <si>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</si>
  <si>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</si>
  <si>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</si>
  <si>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</si>
  <si>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</si>
  <si>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</si>
  <si>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</si>
  <si>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</si>
  <si>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</si>
  <si>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</si>
  <si>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</si>
  <si>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</si>
  <si>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</si>
  <si>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</si>
  <si>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</si>
  <si>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</si>
  <si>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</si>
  <si>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</si>
  <si>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</si>
  <si>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</si>
  <si>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</si>
  <si>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</si>
  <si>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</si>
  <si>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</si>
  <si>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</si>
  <si>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</si>
  <si>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</si>
  <si>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</si>
  <si>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</si>
  <si>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</si>
  <si>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</si>
  <si>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</si>
  <si>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</si>
  <si>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</si>
  <si>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</si>
  <si>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</si>
  <si>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</si>
  <si>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</si>
  <si>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</si>
  <si>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</si>
  <si>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</si>
  <si>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</si>
  <si>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</si>
  <si>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</si>
  <si>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</si>
  <si>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</si>
  <si>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</si>
  <si>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</si>
  <si>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</si>
  <si>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</si>
  <si>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</si>
  <si>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</si>
  <si>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</si>
  <si>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</si>
  <si>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</si>
  <si>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</si>
  <si>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</si>
  <si>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</si>
  <si>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</si>
  <si>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</si>
  <si>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</si>
  <si>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</si>
  <si>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</si>
  <si>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</si>
  <si>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</si>
  <si>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</si>
  <si>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</si>
  <si>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</si>
  <si>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</si>
  <si>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</si>
  <si>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</si>
  <si>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</si>
  <si>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</si>
  <si>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</si>
  <si>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</si>
  <si>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</si>
  <si>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</si>
  <si>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</si>
  <si>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</si>
  <si>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</si>
  <si>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</si>
  <si>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</si>
  <si>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</si>
  <si>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</si>
  <si>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</si>
  <si>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</si>
  <si>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</si>
  <si>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</si>
  <si>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</si>
  <si>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</si>
  <si>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</si>
  <si>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</si>
  <si>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</si>
  <si>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</si>
  <si>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</si>
  <si>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</si>
  <si>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</si>
  <si>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</si>
  <si>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</si>
  <si>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</si>
  <si>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</si>
  <si>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</si>
  <si>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</si>
  <si>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</si>
  <si>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</si>
  <si>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</si>
  <si>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</si>
  <si>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</si>
  <si>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</si>
  <si>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</si>
  <si>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</si>
  <si>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</si>
  <si>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</si>
  <si>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</si>
  <si>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</si>
  <si>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</si>
  <si>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</si>
  <si>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</si>
  <si>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</si>
  <si>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</si>
  <si>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</si>
  <si>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</si>
  <si>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</si>
  <si>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</si>
  <si>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</si>
  <si>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</si>
  <si>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</si>
  <si>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</si>
  <si>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</si>
  <si>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</si>
  <si>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</si>
  <si>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</si>
  <si>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</si>
  <si>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</si>
  <si>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</si>
  <si>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</si>
  <si>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</si>
  <si>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</si>
  <si>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</si>
  <si>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</si>
  <si>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</si>
  <si>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</si>
  <si>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</si>
  <si>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</si>
  <si>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</si>
  <si>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</si>
  <si>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</si>
  <si>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</si>
  <si>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</si>
  <si>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</si>
  <si>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</si>
  <si>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</si>
  <si>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</si>
  <si>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</si>
  <si>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</si>
  <si>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</si>
  <si>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</si>
  <si>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</si>
  <si>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</si>
  <si>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</si>
  <si>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</si>
  <si>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</si>
  <si>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</si>
  <si>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</si>
  <si>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</si>
  <si>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</si>
  <si>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</si>
  <si>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</si>
  <si>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</si>
  <si>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</si>
  <si>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</si>
  <si>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</si>
  <si>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</si>
  <si>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</si>
  <si>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</si>
  <si>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</si>
  <si>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</si>
  <si>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</si>
  <si>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</si>
  <si>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</si>
  <si>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</si>
  <si>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</si>
  <si>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</si>
  <si>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</si>
  <si>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</si>
  <si>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</si>
  <si>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</si>
  <si>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</si>
  <si>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</si>
  <si>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</si>
  <si>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</si>
  <si>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</si>
  <si>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</si>
  <si>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</si>
  <si>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</si>
  <si>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</si>
  <si>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</si>
  <si>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</si>
  <si>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</si>
  <si>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</si>
  <si>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</si>
  <si>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</si>
  <si>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</si>
  <si>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</si>
  <si>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</si>
  <si>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</si>
  <si>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</si>
  <si>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</si>
  <si>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</si>
  <si>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</si>
  <si>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</si>
  <si>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</si>
  <si>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</si>
  <si>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</si>
  <si>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</si>
  <si>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</si>
  <si>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</si>
  <si>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</si>
  <si>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</si>
  <si>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</si>
  <si>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</si>
  <si>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</si>
  <si>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</si>
  <si>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</si>
  <si>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</si>
  <si>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</si>
  <si>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</si>
  <si>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</si>
  <si>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</si>
  <si>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</si>
  <si>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</si>
  <si>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</si>
  <si>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</si>
  <si>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</si>
  <si>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</si>
  <si>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</si>
  <si>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</si>
  <si>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</si>
  <si>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</si>
  <si>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</si>
  <si>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</si>
  <si>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</si>
  <si>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</si>
  <si>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</si>
  <si>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</si>
  <si>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</si>
  <si>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</si>
  <si>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</si>
  <si>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</si>
  <si>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</si>
  <si>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</si>
  <si>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</si>
  <si>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</si>
  <si>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</si>
  <si>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</si>
  <si>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</si>
  <si>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</si>
  <si>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</si>
  <si>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</si>
  <si>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</si>
  <si>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</si>
  <si>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</si>
  <si>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</si>
  <si>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</si>
  <si>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</si>
  <si>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</si>
  <si>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</si>
  <si>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</si>
  <si>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</si>
  <si>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</si>
  <si>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</si>
  <si>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</si>
  <si>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</si>
  <si>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</si>
  <si>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</si>
  <si>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</si>
  <si>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</si>
  <si>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</si>
  <si>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</si>
  <si>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</si>
  <si>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</si>
  <si>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</si>
  <si>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</si>
  <si>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</si>
  <si>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</si>
  <si>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</si>
  <si>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</si>
  <si>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</si>
  <si>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</si>
  <si>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</si>
  <si>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</si>
  <si>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</si>
  <si>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</si>
  <si>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</si>
  <si>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</si>
  <si>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</si>
  <si>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</si>
  <si>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</si>
  <si>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</si>
  <si>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</si>
  <si>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</si>
  <si>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</si>
  <si>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</si>
  <si>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</si>
  <si>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</si>
  <si>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</si>
  <si>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</si>
  <si>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</si>
  <si>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</si>
  <si>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</si>
  <si>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</si>
  <si>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</si>
  <si>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</si>
  <si>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</si>
  <si>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</si>
  <si>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</si>
  <si>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</si>
  <si>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</si>
  <si>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</si>
  <si>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</si>
  <si>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</si>
  <si>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</si>
  <si>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</si>
  <si>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</si>
  <si>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</si>
  <si>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</si>
  <si>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</si>
  <si>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</si>
  <si>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</si>
  <si>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</si>
  <si>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</si>
  <si>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</si>
  <si>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</si>
  <si>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</si>
  <si>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</si>
  <si>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</si>
  <si>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</si>
  <si>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</si>
  <si>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</si>
  <si>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</si>
  <si>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</si>
  <si>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</si>
  <si>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</si>
  <si>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</si>
  <si>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</si>
  <si>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</si>
  <si>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</si>
  <si>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</si>
  <si>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</si>
  <si>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</si>
  <si>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</si>
  <si>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</si>
  <si>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</si>
  <si>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</si>
  <si>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</si>
  <si>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</si>
  <si>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</si>
  <si>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</si>
  <si>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</si>
  <si>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</si>
  <si>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</si>
  <si>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</si>
  <si>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</si>
  <si>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</si>
  <si>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</si>
  <si>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</si>
  <si>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</si>
  <si>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</si>
  <si>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</si>
  <si>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</si>
  <si>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</si>
  <si>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</si>
  <si>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</si>
  <si>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</si>
  <si>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</si>
  <si>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</si>
  <si>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</si>
  <si>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</si>
  <si>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</si>
  <si>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</si>
  <si>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</si>
  <si>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</si>
  <si>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</si>
  <si>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</si>
  <si>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</si>
  <si>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</si>
  <si>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</si>
  <si>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</si>
  <si>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</si>
  <si>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</si>
  <si>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</si>
  <si>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</si>
  <si>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</si>
  <si>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</si>
  <si>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</si>
  <si>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</si>
  <si>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</si>
  <si>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</si>
  <si>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</si>
  <si>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</si>
  <si>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</si>
  <si>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</si>
  <si>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</si>
  <si>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</si>
  <si>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</si>
  <si>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</si>
  <si>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</si>
  <si>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</si>
  <si>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</si>
  <si>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</si>
  <si>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</si>
  <si>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</si>
  <si>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</si>
  <si>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</si>
  <si>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</si>
  <si>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</si>
  <si>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</si>
  <si>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</si>
  <si>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</si>
  <si>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</si>
  <si>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</si>
  <si>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</si>
  <si>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</si>
  <si>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</si>
  <si>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</si>
  <si>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</si>
  <si>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</si>
  <si>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</si>
  <si>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</si>
  <si>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</si>
  <si>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</si>
  <si>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</si>
  <si>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</si>
  <si>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</si>
  <si>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</si>
  <si>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</si>
  <si>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</si>
  <si>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</si>
  <si>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</si>
  <si>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</si>
  <si>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</si>
  <si>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</si>
  <si>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</si>
  <si>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</si>
  <si>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</si>
  <si>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</si>
  <si>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</si>
  <si>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</si>
  <si>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</si>
  <si>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</si>
  <si>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</si>
  <si>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</si>
  <si>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</si>
  <si>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</si>
  <si>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</si>
  <si>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</si>
  <si>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</si>
  <si>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</si>
  <si>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</si>
  <si>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</si>
  <si>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</si>
  <si>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</si>
  <si>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</si>
  <si>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</si>
  <si>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</si>
  <si>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</si>
  <si>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</si>
  <si>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</si>
  <si>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</si>
  <si>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</si>
  <si>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</si>
  <si>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</si>
  <si>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</si>
  <si>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</si>
  <si>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</si>
  <si>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</si>
  <si>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</si>
  <si>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</si>
  <si>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</si>
  <si>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</si>
  <si>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</si>
  <si>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</si>
  <si>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</si>
  <si>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</si>
  <si>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</si>
  <si>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</si>
  <si>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</si>
  <si>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</si>
  <si>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</si>
  <si>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</si>
  <si>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</si>
  <si>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</si>
  <si>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</si>
  <si>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</si>
  <si>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</si>
  <si>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</si>
  <si>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</si>
  <si>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</si>
  <si>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</si>
  <si>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</si>
  <si>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</si>
  <si>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</si>
  <si>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</si>
  <si>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</si>
  <si>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</si>
  <si>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</si>
  <si>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</si>
  <si>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</si>
  <si>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</si>
  <si>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</si>
  <si>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</si>
  <si>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</si>
  <si>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</si>
  <si>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</si>
  <si>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</si>
  <si>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</si>
  <si>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</si>
  <si>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</si>
  <si>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</si>
  <si>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</si>
  <si>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</si>
  <si>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</si>
  <si>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</si>
  <si>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</si>
  <si>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</si>
  <si>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</si>
  <si>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</si>
  <si>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</si>
  <si>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</si>
  <si>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</si>
  <si>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</si>
  <si>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</si>
  <si>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</si>
  <si>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</si>
  <si>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</si>
  <si>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</si>
  <si>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</si>
  <si>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</si>
  <si>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</si>
  <si>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</si>
  <si>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</si>
  <si>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</si>
  <si>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</si>
  <si>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</si>
  <si>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</si>
  <si>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</si>
  <si>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</si>
  <si>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</si>
  <si>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</si>
  <si>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</si>
  <si>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</si>
  <si>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</si>
  <si>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</si>
  <si>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</si>
  <si>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</si>
  <si>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</si>
  <si>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</si>
  <si>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</si>
  <si>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</si>
  <si>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</si>
  <si>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</si>
  <si>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</si>
  <si>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</si>
  <si>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</si>
  <si>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</si>
  <si>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</si>
  <si>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</si>
  <si>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</si>
  <si>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</si>
  <si>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</si>
  <si>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</si>
  <si>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</si>
  <si>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</si>
  <si>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</si>
  <si>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</si>
  <si>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</si>
  <si>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</si>
  <si>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</si>
  <si>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</si>
  <si>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</si>
  <si>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</si>
  <si>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</si>
  <si>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</si>
  <si>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</si>
  <si>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</si>
  <si>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</si>
  <si>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</si>
  <si>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</si>
  <si>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</si>
  <si>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</si>
  <si>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</si>
  <si>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</si>
  <si>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</si>
  <si>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</si>
  <si>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</si>
  <si>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</si>
  <si>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</si>
  <si>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</si>
  <si>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</si>
  <si>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</si>
  <si>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</si>
  <si>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</si>
  <si>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</si>
  <si>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</si>
  <si>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</si>
  <si>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</si>
  <si>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</si>
  <si>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</si>
  <si>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</si>
  <si>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</si>
  <si>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</si>
  <si>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</si>
  <si>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</si>
  <si>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</si>
  <si>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</si>
  <si>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</si>
  <si>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</si>
  <si>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</si>
  <si>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</si>
  <si>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</si>
  <si>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</si>
  <si>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</si>
  <si>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</si>
  <si>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</si>
  <si>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</si>
  <si>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</si>
  <si>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</si>
  <si>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</si>
  <si>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</si>
  <si>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</si>
  <si>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</si>
  <si>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</si>
  <si>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</si>
  <si>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</si>
  <si>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</si>
  <si>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</si>
  <si>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</si>
  <si>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</si>
  <si>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</si>
  <si>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</si>
  <si>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</si>
  <si>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</si>
  <si>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</si>
  <si>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</si>
  <si>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</si>
  <si>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</si>
  <si>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</si>
  <si>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</si>
  <si>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</si>
  <si>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</si>
  <si>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</si>
  <si>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</si>
  <si>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</si>
  <si>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</si>
  <si>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</si>
  <si>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</si>
  <si>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</si>
  <si>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</si>
  <si>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</si>
  <si>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</si>
  <si>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</si>
  <si>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</si>
  <si>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</si>
  <si>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</si>
  <si>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</si>
  <si>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</si>
  <si>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</si>
  <si>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</si>
  <si>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</si>
  <si>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</si>
  <si>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</si>
  <si>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</si>
  <si>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</si>
  <si>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</si>
  <si>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</si>
  <si>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</si>
  <si>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</si>
  <si>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</si>
  <si>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</si>
  <si>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</si>
  <si>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</si>
  <si>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</si>
  <si>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</si>
  <si>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</si>
  <si>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</si>
  <si>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</si>
  <si>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</si>
  <si>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</si>
  <si>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</si>
  <si>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</si>
  <si>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</si>
  <si>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</si>
  <si>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</si>
  <si>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</si>
  <si>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</si>
  <si>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</si>
  <si>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</si>
  <si>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</si>
  <si>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</si>
  <si>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</si>
  <si>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</si>
  <si>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</si>
  <si>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</si>
  <si>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</si>
  <si>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</si>
  <si>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</si>
  <si>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</si>
  <si>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</si>
  <si>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</si>
  <si>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</si>
  <si>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</si>
  <si>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</si>
  <si>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</si>
  <si>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</si>
  <si>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</si>
  <si>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</si>
  <si>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</si>
  <si>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</si>
  <si>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</si>
  <si>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</si>
  <si>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</si>
  <si>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</si>
  <si>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</si>
  <si>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</si>
  <si>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</si>
  <si>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</si>
  <si>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</si>
  <si>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</si>
  <si>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</si>
  <si>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</si>
  <si>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</si>
  <si>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</si>
  <si>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</si>
  <si>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</si>
  <si>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</si>
  <si>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</si>
  <si>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</si>
  <si>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</si>
  <si>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</si>
  <si>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</si>
  <si>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</si>
  <si>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</si>
  <si>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</si>
  <si>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</si>
  <si>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</si>
  <si>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</si>
  <si>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</si>
  <si>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</si>
  <si>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</si>
  <si>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</si>
  <si>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</si>
  <si>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</si>
  <si>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</si>
  <si>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</si>
  <si>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</si>
  <si>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</si>
  <si>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</si>
  <si>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</si>
  <si>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</si>
  <si>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</si>
  <si>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</si>
  <si>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</si>
  <si>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</si>
  <si>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</si>
  <si>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</si>
  <si>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</si>
  <si>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</si>
  <si>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</si>
  <si>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</si>
  <si>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</si>
  <si>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</si>
  <si>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</si>
  <si>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</si>
  <si>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</si>
  <si>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</si>
  <si>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</si>
  <si>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</si>
  <si>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</si>
  <si>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</si>
  <si>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</si>
  <si>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</si>
  <si>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</si>
  <si>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</si>
  <si>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</si>
  <si>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</si>
  <si>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</si>
  <si>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</si>
  <si>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</si>
  <si>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</si>
  <si>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</si>
  <si>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</si>
  <si>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</si>
  <si>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</si>
  <si>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</si>
  <si>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</si>
  <si>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</si>
  <si>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</si>
  <si>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</si>
  <si>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</si>
  <si>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</si>
  <si>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</si>
  <si>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</si>
  <si>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</si>
  <si>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</si>
  <si>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</si>
  <si>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</si>
  <si>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</si>
  <si>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</si>
  <si>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</si>
  <si>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</si>
  <si>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</si>
  <si>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</si>
  <si>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</si>
  <si>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</si>
  <si>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</si>
  <si>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</si>
  <si>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</si>
  <si>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</si>
  <si>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</si>
  <si>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</si>
  <si>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</si>
  <si>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</si>
  <si>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</si>
  <si>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</si>
  <si>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</si>
  <si>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</si>
  <si>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</si>
  <si>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</si>
  <si>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</si>
  <si>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</si>
  <si>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</si>
  <si>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</si>
  <si>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</si>
  <si>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</si>
  <si>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</si>
  <si>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</si>
  <si>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</si>
  <si>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</si>
  <si>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</si>
  <si>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</si>
  <si>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</si>
  <si>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</si>
  <si>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</si>
  <si>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</si>
  <si>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</si>
  <si>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</si>
  <si>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</si>
  <si>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</si>
  <si>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</si>
  <si>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</si>
  <si>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</si>
  <si>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</si>
  <si>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</si>
  <si>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</si>
  <si>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</si>
  <si>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</si>
  <si>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</si>
  <si>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</si>
  <si>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</si>
  <si>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</si>
  <si>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</si>
  <si>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</si>
  <si>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</si>
  <si>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</si>
  <si>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</si>
  <si>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</si>
  <si>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</si>
  <si>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</si>
  <si>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</si>
  <si>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</si>
  <si>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</si>
  <si>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</si>
  <si>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</si>
  <si>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</si>
  <si>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</si>
  <si>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</si>
  <si>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</si>
  <si>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</si>
  <si>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</si>
  <si>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</si>
  <si>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</si>
  <si>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</si>
  <si>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</si>
  <si>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</si>
  <si>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</si>
  <si>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</si>
  <si>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</si>
  <si>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</si>
  <si>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</si>
  <si>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</si>
  <si>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</si>
  <si>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</si>
  <si>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</si>
  <si>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</si>
  <si>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</si>
  <si>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</si>
  <si>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</si>
  <si>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</si>
  <si>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</si>
  <si>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</si>
  <si>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</si>
  <si>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</si>
  <si>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</si>
  <si>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</si>
  <si>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</si>
  <si>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</si>
  <si>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</si>
  <si>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</si>
  <si>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</si>
  <si>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</si>
  <si>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</si>
  <si>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</si>
  <si>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</si>
  <si>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</si>
  <si>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</si>
  <si>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</si>
  <si>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</si>
  <si>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</si>
  <si>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</si>
  <si>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</si>
  <si>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</si>
  <si>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</si>
  <si>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</si>
  <si>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</si>
  <si>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</si>
  <si>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</si>
  <si>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</si>
  <si>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</si>
  <si>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</si>
  <si>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</si>
  <si>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</si>
  <si>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</si>
  <si>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</si>
  <si>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</si>
  <si>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</si>
  <si>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</si>
  <si>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</si>
  <si>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</si>
  <si>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</si>
  <si>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</si>
  <si>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</si>
  <si>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</si>
  <si>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</si>
  <si>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</si>
  <si>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</si>
  <si>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</si>
  <si>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</si>
  <si>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</si>
  <si>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</si>
  <si>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</si>
  <si>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</si>
  <si>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</si>
  <si>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</si>
  <si>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</si>
  <si>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</si>
  <si>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</si>
  <si>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</si>
  <si>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</si>
  <si>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</si>
  <si>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</si>
  <si>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</si>
  <si>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</si>
  <si>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</si>
  <si>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</si>
  <si>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</si>
  <si>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</si>
  <si>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</si>
  <si>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</si>
  <si>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</si>
  <si>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</si>
  <si>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</si>
  <si>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</si>
  <si>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</si>
  <si>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</si>
  <si>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</si>
  <si>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</si>
  <si>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</si>
  <si>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</si>
  <si>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</si>
  <si>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</si>
  <si>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</si>
  <si>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</si>
  <si>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</si>
  <si>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</si>
  <si>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</si>
  <si>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</si>
  <si>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</si>
  <si>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</si>
  <si>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</si>
  <si>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</si>
  <si>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</si>
  <si>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</si>
  <si>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</si>
  <si>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</si>
  <si>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</si>
  <si>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</si>
  <si>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</si>
  <si>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</si>
  <si>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</si>
  <si>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</si>
  <si>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</si>
  <si>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</si>
  <si>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</si>
  <si>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</si>
  <si>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</si>
  <si>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</si>
  <si>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</si>
  <si>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</si>
  <si>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</si>
  <si>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</si>
  <si>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</si>
  <si>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</si>
  <si>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</si>
  <si>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</si>
  <si>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</si>
  <si>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</si>
  <si>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</si>
  <si>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</si>
  <si>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</si>
  <si>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</si>
  <si>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</si>
  <si>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</si>
  <si>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</si>
  <si>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</si>
  <si>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</si>
  <si>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</si>
  <si>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</si>
  <si>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</si>
  <si>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</si>
  <si>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</si>
  <si>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</si>
  <si>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</si>
  <si>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</si>
  <si>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</si>
  <si>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</si>
  <si>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</si>
  <si>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</si>
  <si>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</si>
  <si>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</si>
  <si>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</si>
  <si>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</si>
  <si>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</si>
  <si>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</si>
  <si>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</si>
  <si>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</si>
  <si>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</si>
  <si>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</si>
  <si>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</si>
  <si>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</si>
  <si>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</si>
  <si>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</si>
  <si>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</si>
  <si>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</si>
  <si>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</si>
  <si>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</si>
  <si>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</si>
  <si>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</si>
  <si>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</si>
  <si>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</si>
  <si>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</si>
  <si>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</si>
  <si>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</si>
  <si>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</si>
  <si>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</si>
  <si>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</si>
  <si>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</si>
  <si>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</si>
  <si>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</si>
  <si>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</si>
  <si>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</si>
  <si>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</si>
  <si>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</si>
  <si>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</si>
  <si>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</si>
  <si>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</si>
  <si>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</si>
  <si>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</si>
  <si>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</si>
  <si>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</si>
  <si>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</si>
  <si>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</si>
  <si>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</si>
  <si>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</si>
  <si>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</si>
  <si>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</si>
  <si>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</si>
  <si>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</si>
  <si>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</si>
  <si>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</si>
  <si>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</si>
  <si>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</si>
  <si>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</si>
  <si>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</si>
  <si>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</si>
  <si>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</si>
  <si>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</si>
  <si>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</si>
  <si>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</si>
  <si>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</si>
  <si>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</si>
  <si>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</si>
  <si>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</si>
  <si>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</si>
  <si>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</si>
  <si>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</si>
  <si>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</si>
  <si>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</si>
  <si>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</si>
  <si>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</si>
  <si>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</si>
  <si>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</si>
  <si>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</si>
  <si>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</si>
  <si>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</si>
  <si>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</si>
  <si>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</si>
  <si>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</si>
  <si>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</si>
  <si>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</si>
  <si>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</si>
  <si>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</si>
  <si>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</si>
  <si>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</si>
  <si>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</si>
  <si>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</si>
  <si>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</si>
  <si>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</si>
  <si>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</si>
  <si>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</si>
  <si>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</si>
  <si>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</si>
  <si>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</si>
  <si>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</si>
  <si>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</si>
  <si>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</si>
  <si>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</si>
  <si>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</si>
  <si>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</si>
  <si>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</si>
  <si>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</si>
  <si>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</si>
  <si>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</si>
  <si>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</si>
  <si>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</si>
  <si>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</si>
  <si>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</si>
  <si>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</si>
  <si>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</si>
  <si>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</si>
  <si>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</si>
  <si>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</si>
  <si>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</si>
  <si>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</si>
  <si>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</si>
  <si>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</si>
  <si>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</si>
  <si>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</si>
  <si>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</si>
  <si>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</si>
  <si>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</si>
  <si>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</si>
  <si>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</si>
  <si>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</si>
  <si>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</si>
  <si>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</si>
  <si>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</si>
  <si>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</si>
  <si>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</si>
  <si>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</si>
  <si>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</si>
  <si>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</si>
  <si>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</si>
  <si>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</si>
  <si>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</si>
  <si>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</si>
  <si>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</si>
  <si>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</si>
  <si>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</si>
  <si>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</si>
  <si>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</si>
  <si>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</si>
  <si>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</si>
  <si>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</si>
  <si>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</si>
  <si>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</si>
  <si>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</si>
  <si>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</si>
  <si>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</si>
  <si>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</si>
  <si>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</si>
  <si>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</si>
  <si>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</si>
  <si>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</si>
  <si>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</si>
  <si>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</si>
  <si>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</si>
  <si>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</si>
  <si>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</si>
  <si>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</si>
  <si>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</si>
  <si>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</si>
  <si>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</si>
  <si>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</si>
  <si>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</si>
  <si>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</si>
  <si>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</si>
  <si>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</si>
  <si>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</si>
  <si>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</si>
  <si>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</si>
  <si>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</si>
  <si>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</si>
  <si>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</si>
  <si>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</si>
  <si>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</si>
  <si>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</si>
  <si>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</si>
  <si>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</si>
  <si>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</si>
  <si>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</si>
  <si>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</si>
  <si>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</si>
  <si>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</si>
  <si>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</si>
  <si>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</si>
  <si>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</si>
  <si>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</si>
  <si>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</si>
  <si>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</si>
  <si>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</si>
  <si>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</si>
  <si>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</si>
  <si>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</si>
  <si>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</si>
  <si>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</si>
  <si>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</si>
  <si>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</si>
  <si>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</si>
  <si>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</si>
  <si>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</si>
  <si>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</si>
  <si>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</si>
  <si>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</si>
  <si>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</si>
  <si>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</si>
  <si>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</si>
  <si>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</si>
  <si>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</si>
  <si>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</si>
  <si>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</si>
  <si>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</si>
  <si>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</si>
  <si>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</si>
  <si>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</si>
  <si>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</si>
  <si>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</si>
  <si>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</si>
  <si>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</si>
  <si>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</si>
  <si>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</si>
  <si>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</si>
  <si>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</si>
  <si>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</si>
  <si>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</si>
  <si>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</si>
  <si>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</si>
  <si>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</si>
  <si>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</si>
  <si>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</si>
  <si>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</si>
  <si>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</si>
  <si>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</si>
  <si>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</si>
  <si>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</si>
  <si>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</si>
  <si>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</si>
  <si>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</si>
  <si>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</si>
  <si>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</si>
  <si>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</si>
  <si>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</si>
  <si>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</si>
  <si>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</si>
  <si>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</si>
  <si>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</si>
  <si>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</si>
  <si>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</si>
  <si>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</si>
  <si>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</si>
  <si>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</si>
  <si>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</si>
  <si>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</si>
  <si>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</si>
  <si>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</si>
  <si>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</si>
  <si>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</si>
  <si>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</si>
  <si>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</si>
  <si>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</si>
  <si>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</si>
  <si>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</si>
  <si>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</si>
  <si>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</si>
  <si>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</si>
  <si>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</si>
  <si>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</si>
  <si>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</si>
  <si>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</si>
  <si>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</si>
  <si>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</si>
  <si>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</si>
  <si>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</si>
  <si>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</si>
  <si>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</si>
  <si>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</si>
  <si>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</si>
  <si>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</si>
  <si>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</si>
  <si>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</si>
  <si>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</si>
  <si>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</si>
  <si>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</si>
  <si>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</si>
  <si>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</si>
  <si>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</si>
  <si>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</si>
  <si>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</si>
  <si>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</si>
  <si>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</si>
  <si>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</si>
  <si>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</si>
  <si>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</si>
  <si>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</si>
  <si>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</si>
  <si>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</si>
  <si>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</si>
  <si>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</si>
  <si>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</si>
  <si>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</si>
  <si>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</si>
  <si>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</si>
  <si>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</si>
  <si>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</si>
  <si>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</si>
  <si>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</si>
  <si>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</si>
  <si>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</si>
  <si>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</si>
  <si>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</si>
  <si>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</si>
  <si>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</si>
  <si>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</si>
  <si>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</si>
  <si>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</si>
  <si>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</si>
  <si>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</si>
  <si>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</si>
  <si>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</si>
  <si>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</si>
  <si>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</si>
  <si>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</si>
  <si>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</si>
  <si>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</si>
  <si>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</si>
  <si>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</si>
  <si>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</si>
  <si>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</si>
  <si>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</si>
  <si>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</si>
  <si>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</si>
  <si>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</si>
  <si>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</si>
  <si>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</si>
  <si>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</si>
  <si>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</si>
  <si>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</si>
  <si>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</si>
  <si>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</si>
  <si>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</si>
  <si>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</si>
  <si>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</si>
  <si>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</si>
  <si>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</si>
  <si>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</si>
  <si>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</si>
  <si>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</si>
  <si>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</si>
  <si>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</si>
  <si>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</si>
  <si>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</si>
  <si>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</si>
  <si>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</si>
  <si>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</si>
  <si>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</si>
  <si>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</si>
  <si>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</si>
  <si>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</si>
  <si>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</si>
  <si>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</si>
  <si>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</si>
  <si>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</si>
  <si>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</si>
  <si>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</si>
  <si>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</si>
  <si>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</si>
  <si>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</si>
  <si>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</si>
  <si>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</si>
  <si>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</si>
  <si>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</si>
  <si>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</si>
  <si>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</si>
  <si>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</si>
  <si>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</si>
  <si>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</si>
  <si>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</si>
  <si>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</si>
  <si>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</si>
  <si>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</si>
  <si>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</si>
  <si>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</si>
  <si>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</si>
  <si>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</si>
  <si>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</si>
  <si>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</si>
  <si>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</si>
  <si>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</si>
  <si>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</si>
  <si>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</si>
  <si>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</si>
  <si>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</si>
  <si>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</si>
  <si>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</si>
  <si>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</si>
  <si>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</si>
  <si>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</si>
  <si>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</si>
  <si>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</si>
  <si>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</si>
  <si>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</si>
  <si>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</si>
  <si>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</si>
  <si>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</si>
  <si>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</si>
  <si>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</si>
  <si>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</si>
  <si>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</si>
  <si>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</si>
  <si>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</si>
  <si>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</si>
  <si>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</si>
  <si>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</si>
  <si>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</si>
  <si>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</si>
  <si>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</si>
  <si>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</si>
  <si>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</si>
  <si>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</si>
  <si>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</si>
  <si>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</si>
  <si>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</si>
  <si>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</si>
  <si>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</si>
  <si>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</si>
  <si>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</si>
  <si>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</si>
  <si>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</si>
  <si>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</si>
  <si>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</si>
  <si>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</si>
  <si>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</si>
  <si>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</si>
  <si>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</si>
  <si>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</si>
  <si>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</si>
  <si>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</si>
  <si>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</si>
  <si>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</si>
  <si>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</si>
  <si>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</si>
  <si>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</si>
  <si>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</si>
  <si>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</si>
  <si>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</si>
  <si>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</si>
  <si>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</si>
  <si>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</si>
  <si>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</si>
  <si>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</si>
  <si>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</si>
  <si>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</si>
  <si>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</si>
  <si>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</si>
  <si>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</si>
  <si>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</si>
  <si>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</si>
  <si>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</si>
  <si>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</si>
  <si>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</si>
  <si>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</si>
  <si>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</si>
  <si>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</si>
  <si>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</si>
  <si>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</si>
  <si>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</si>
  <si>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</si>
  <si>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</si>
  <si>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</si>
  <si>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</si>
  <si>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</si>
  <si>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</si>
  <si>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</si>
  <si>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</si>
  <si>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</si>
  <si>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</si>
  <si>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</si>
  <si>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</si>
  <si>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</si>
  <si>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</si>
  <si>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</si>
  <si>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</si>
  <si>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</si>
  <si>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</si>
  <si>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</si>
  <si>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</si>
  <si>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</si>
  <si>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</si>
  <si>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</si>
  <si>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</si>
  <si>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</si>
  <si>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</si>
  <si>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</si>
  <si>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</si>
  <si>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</si>
  <si>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</si>
  <si>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</si>
  <si>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</si>
  <si>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</si>
  <si>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</si>
  <si>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</si>
  <si>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</si>
  <si>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</si>
  <si>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</si>
  <si>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</si>
  <si>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</si>
  <si>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</si>
  <si>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</si>
  <si>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</si>
  <si>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</si>
  <si>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</si>
  <si>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</si>
  <si>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</si>
  <si>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</si>
  <si>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</si>
  <si>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</si>
  <si>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</si>
  <si>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</si>
  <si>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</si>
  <si>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</si>
  <si>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</si>
  <si>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</si>
  <si>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</si>
  <si>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</si>
  <si>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</si>
  <si>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</si>
  <si>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</si>
  <si>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</si>
  <si>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</si>
  <si>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</si>
  <si>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</si>
  <si>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</si>
  <si>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</si>
  <si>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</si>
  <si>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</si>
  <si>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</si>
  <si>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</si>
  <si>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</si>
  <si>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</si>
  <si>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</si>
  <si>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</si>
  <si>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</si>
  <si>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</si>
  <si>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</si>
  <si>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</si>
  <si>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</si>
  <si>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</si>
  <si>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</si>
  <si>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</si>
  <si>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</si>
  <si>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</si>
  <si>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</si>
  <si>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</si>
  <si>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</si>
  <si>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</si>
  <si>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</si>
  <si>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</si>
  <si>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</si>
  <si>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</si>
  <si>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</si>
  <si>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</si>
  <si>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</si>
  <si>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</si>
  <si>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</si>
  <si>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</si>
  <si>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</si>
  <si>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</si>
  <si>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</si>
  <si>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</si>
  <si>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</si>
  <si>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</si>
  <si>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</si>
  <si>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</si>
  <si>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</si>
  <si>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</si>
  <si>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</si>
  <si>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</si>
  <si>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</si>
  <si>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</si>
  <si>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</si>
  <si>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</si>
  <si>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</si>
  <si>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</si>
  <si>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</si>
  <si>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</si>
  <si>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</si>
  <si>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</si>
  <si>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</si>
  <si>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</si>
  <si>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</si>
  <si>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</si>
  <si>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</si>
  <si>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</si>
  <si>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</si>
  <si>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</si>
  <si>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</si>
  <si>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</si>
  <si>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</si>
  <si>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</si>
  <si>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</si>
  <si>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</si>
  <si>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</si>
  <si>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</si>
  <si>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</si>
  <si>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</si>
  <si>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</si>
  <si>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</si>
  <si>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</si>
  <si>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</si>
  <si>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</si>
  <si>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</si>
  <si>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</si>
  <si>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</si>
  <si>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</si>
  <si>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</si>
  <si>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</si>
  <si>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</si>
  <si>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</si>
  <si>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</si>
  <si>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</si>
  <si>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</si>
  <si>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</si>
  <si>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</si>
  <si>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</si>
  <si>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</si>
  <si>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</si>
  <si>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</si>
  <si>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</si>
  <si>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</si>
  <si>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</si>
  <si>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</si>
  <si>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</si>
  <si>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</si>
  <si>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</si>
  <si>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</si>
  <si>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</si>
  <si>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</si>
  <si>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</si>
  <si>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</si>
  <si>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</si>
  <si>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</si>
  <si>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</si>
  <si>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</si>
  <si>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</si>
  <si>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</si>
  <si>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</si>
  <si>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</si>
  <si>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</si>
  <si>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</si>
  <si>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</si>
  <si>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</si>
  <si>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</si>
  <si>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</si>
  <si>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</si>
  <si>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</si>
  <si>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</si>
  <si>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</si>
  <si>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</si>
  <si>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</si>
  <si>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</si>
  <si>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</si>
  <si>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</si>
  <si>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</si>
  <si>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</si>
  <si>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</si>
  <si>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</si>
  <si>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</si>
  <si>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</si>
  <si>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</si>
  <si>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</si>
  <si>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</si>
  <si>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</si>
  <si>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</si>
  <si>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</si>
  <si>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</si>
  <si>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</si>
  <si>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</si>
  <si>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</si>
  <si>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</si>
  <si>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</si>
  <si>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</si>
  <si>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</si>
  <si>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</si>
  <si>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</si>
  <si>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</si>
  <si>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</si>
  <si>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</si>
  <si>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</si>
  <si>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</si>
  <si>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</si>
  <si>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</si>
  <si>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</si>
  <si>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</si>
  <si>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</si>
  <si>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</si>
  <si>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</si>
  <si>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</si>
  <si>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</si>
  <si>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</si>
  <si>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</si>
  <si>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</si>
  <si>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</si>
  <si>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</si>
  <si>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</si>
  <si>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</si>
  <si>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</si>
  <si>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</si>
  <si>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</si>
  <si>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</si>
  <si>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</si>
  <si>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</si>
  <si>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</si>
  <si>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</si>
  <si>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</si>
  <si>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</si>
  <si>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</si>
  <si>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</si>
  <si>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</si>
  <si>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</si>
  <si>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</si>
  <si>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</si>
  <si>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</si>
  <si>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</si>
  <si>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</si>
  <si>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</si>
  <si>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</si>
  <si>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</si>
  <si>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</si>
  <si>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</si>
  <si>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</si>
  <si>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</si>
  <si>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</si>
  <si>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</si>
  <si>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</si>
  <si>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</si>
  <si>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</si>
  <si>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</si>
  <si>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</si>
  <si>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</si>
  <si>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</si>
  <si>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</si>
  <si>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</si>
  <si>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</si>
  <si>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</si>
  <si>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</si>
  <si>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</si>
  <si>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</si>
  <si>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</si>
  <si>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</si>
  <si>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</si>
  <si>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</si>
  <si>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</si>
  <si>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</si>
  <si>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</si>
  <si>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</si>
  <si>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</si>
  <si>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</si>
  <si>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</si>
  <si>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</si>
  <si>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</si>
  <si>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</si>
  <si>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</si>
  <si>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</si>
  <si>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</si>
  <si>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</si>
  <si>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</si>
  <si>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</si>
  <si>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</si>
  <si>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</si>
  <si>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</si>
  <si>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</si>
  <si>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</si>
  <si>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</si>
  <si>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</si>
  <si>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</si>
  <si>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</si>
  <si>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</si>
  <si>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</si>
  <si>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</si>
  <si>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</si>
  <si>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</si>
  <si>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</si>
  <si>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</si>
  <si>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</si>
  <si>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</si>
  <si>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</si>
  <si>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</si>
  <si>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</si>
  <si>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</si>
  <si>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</si>
  <si>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</si>
  <si>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</si>
  <si>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</si>
  <si>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</si>
  <si>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</si>
  <si>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</si>
  <si>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</si>
  <si>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</si>
  <si>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</si>
  <si>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</si>
  <si>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</si>
  <si>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</si>
  <si>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</si>
  <si>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</si>
  <si>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</si>
  <si>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</si>
  <si>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</si>
  <si>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</si>
  <si>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</si>
  <si>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</si>
  <si>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</si>
  <si>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</si>
  <si>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</si>
  <si>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</si>
  <si>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</si>
  <si>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</si>
  <si>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</si>
  <si>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</si>
  <si>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</si>
  <si>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</si>
  <si>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</si>
  <si>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</si>
  <si>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</si>
  <si>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</si>
  <si>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</si>
  <si>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</si>
  <si>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</si>
  <si>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</si>
  <si>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</si>
  <si>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</si>
  <si>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</si>
  <si>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</si>
  <si>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</si>
  <si>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</si>
  <si>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</si>
  <si>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</si>
  <si>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</si>
  <si>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</si>
  <si>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</si>
  <si>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</si>
  <si>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</si>
  <si>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</si>
  <si>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</si>
  <si>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</si>
  <si>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</si>
  <si>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</si>
  <si>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</si>
  <si>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</si>
  <si>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</si>
  <si>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</si>
  <si>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</si>
  <si>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</si>
  <si>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</si>
  <si>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</si>
  <si>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</si>
  <si>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</si>
  <si>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</si>
  <si>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</si>
  <si>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</si>
  <si>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</si>
  <si>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</si>
  <si>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</si>
  <si>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</si>
  <si>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</si>
  <si>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</si>
  <si>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</si>
  <si>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</si>
  <si>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</si>
  <si>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</si>
  <si>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</si>
  <si>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</si>
  <si>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</si>
  <si>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</si>
  <si>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</si>
  <si>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</si>
  <si>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</si>
  <si>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</si>
  <si>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</si>
  <si>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</si>
  <si>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</si>
  <si>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</si>
  <si>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</si>
  <si>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</si>
  <si>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</si>
  <si>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</si>
  <si>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</si>
  <si>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</si>
  <si>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</si>
  <si>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</si>
  <si>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</si>
  <si>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</si>
  <si>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</si>
  <si>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</si>
  <si>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</si>
  <si>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</si>
  <si>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</si>
  <si>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</si>
  <si>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</si>
  <si>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</si>
  <si>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</si>
  <si>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</si>
  <si>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</si>
  <si>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</si>
  <si>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</si>
  <si>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</si>
  <si>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</si>
  <si>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</si>
  <si>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</si>
  <si>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</si>
  <si>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</si>
  <si>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</si>
  <si>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</si>
  <si>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</si>
  <si>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</si>
  <si>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</si>
  <si>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</si>
  <si>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</si>
  <si>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</si>
  <si>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</si>
  <si>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</si>
  <si>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</si>
  <si>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</si>
  <si>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</si>
  <si>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</si>
  <si>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</si>
  <si>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</si>
  <si>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</si>
  <si>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</si>
  <si>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</si>
  <si>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</si>
  <si>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</si>
  <si>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</si>
  <si>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</si>
  <si>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</si>
  <si>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</si>
  <si>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</si>
  <si>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</si>
  <si>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</si>
  <si>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</si>
  <si>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</si>
  <si>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</si>
  <si>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</si>
  <si>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</si>
  <si>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</si>
  <si>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</si>
  <si>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</si>
  <si>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</si>
  <si>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</si>
  <si>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</si>
  <si>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</si>
  <si>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</si>
  <si>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</si>
  <si>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</si>
  <si>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</si>
  <si>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</si>
  <si>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</si>
  <si>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</si>
  <si>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</si>
  <si>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</si>
  <si>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</si>
  <si>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</si>
  <si>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</si>
  <si>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</si>
  <si>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</si>
  <si>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</si>
  <si>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</si>
  <si>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</si>
  <si>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</si>
  <si>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</si>
  <si>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</si>
  <si>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</si>
  <si>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</si>
  <si>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</si>
  <si>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</si>
  <si>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</si>
  <si>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</si>
  <si>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</si>
  <si>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</si>
  <si>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</si>
  <si>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</si>
  <si>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</si>
  <si>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</si>
  <si>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</si>
  <si>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</si>
  <si>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</si>
  <si>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</si>
  <si>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</si>
  <si>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</si>
  <si>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</si>
  <si>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</si>
  <si>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</si>
  <si>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</si>
  <si>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</si>
  <si>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</si>
  <si>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</si>
  <si>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</si>
  <si>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</si>
  <si>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</si>
  <si>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</si>
  <si>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</si>
  <si>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</si>
  <si>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</si>
  <si>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</si>
  <si>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</si>
  <si>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</si>
  <si>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</si>
  <si>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</si>
  <si>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</si>
  <si>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</si>
  <si>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</si>
  <si>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</si>
  <si>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</si>
  <si>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</si>
  <si>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</si>
  <si>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</si>
  <si>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</si>
  <si>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</si>
  <si>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</si>
  <si>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</si>
  <si>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</si>
  <si>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</si>
  <si>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</si>
  <si>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</si>
  <si>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</si>
  <si>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</si>
  <si>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</si>
  <si>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</si>
  <si>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</si>
  <si>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</si>
  <si>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</si>
  <si>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</si>
  <si>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</si>
  <si>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</si>
  <si>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</si>
  <si>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</si>
  <si>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</si>
  <si>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</si>
  <si>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</si>
  <si>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</si>
  <si>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</si>
  <si>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</si>
  <si>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</si>
  <si>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</si>
  <si>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</si>
  <si>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</si>
  <si>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</si>
  <si>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</si>
  <si>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</si>
  <si>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</si>
  <si>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</si>
  <si>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</si>
  <si>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</si>
  <si>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</si>
  <si>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</si>
  <si>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</si>
  <si>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</si>
  <si>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</si>
  <si>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</si>
  <si>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</si>
  <si>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</si>
  <si>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</si>
  <si>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</si>
  <si>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</si>
  <si>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</si>
  <si>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</si>
  <si>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</si>
  <si>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</si>
  <si>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</si>
  <si>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</si>
  <si>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</si>
  <si>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</si>
  <si>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</si>
  <si>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</si>
  <si>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</si>
  <si>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</si>
  <si>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</si>
  <si>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</si>
  <si>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</si>
  <si>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</si>
  <si>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</si>
  <si>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</si>
  <si>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</si>
  <si>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</si>
  <si>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</si>
  <si>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</si>
  <si>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</si>
  <si>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</si>
  <si>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</si>
  <si>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</si>
  <si>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</si>
  <si>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</si>
  <si>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</si>
  <si>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</si>
  <si>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</si>
  <si>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</si>
  <si>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</si>
  <si>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</si>
  <si>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</si>
  <si>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</si>
  <si>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</si>
  <si>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</si>
  <si>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</si>
  <si>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</si>
  <si>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</si>
  <si>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</si>
  <si>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</si>
  <si>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</si>
  <si>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</si>
  <si>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</si>
  <si>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</si>
  <si>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</si>
  <si>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</si>
  <si>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</si>
  <si>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</si>
  <si>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</si>
  <si>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</si>
  <si>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</si>
  <si>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</si>
  <si>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</si>
  <si>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</si>
  <si>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</si>
  <si>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</si>
  <si>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</si>
  <si>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</si>
  <si>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</si>
  <si>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</si>
  <si>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</si>
  <si>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</si>
  <si>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</si>
  <si>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</si>
  <si>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</si>
  <si>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</si>
  <si>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</si>
  <si>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</si>
  <si>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</si>
  <si>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</si>
  <si>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</si>
  <si>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</si>
  <si>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</si>
  <si>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</si>
  <si>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</si>
  <si>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</si>
  <si>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</si>
  <si>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</si>
  <si>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</si>
  <si>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</si>
  <si>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</si>
  <si>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</si>
  <si>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</si>
  <si>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</si>
  <si>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</si>
  <si>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</si>
  <si>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</si>
  <si>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</si>
  <si>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</si>
  <si>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</si>
  <si>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</si>
  <si>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</si>
  <si>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</si>
  <si>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</si>
  <si>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</si>
  <si>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</si>
  <si>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</si>
  <si>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</si>
  <si>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</si>
  <si>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</si>
  <si>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</si>
  <si>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</si>
  <si>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</si>
  <si>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</si>
  <si>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</si>
  <si>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</si>
  <si>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</si>
  <si>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</si>
  <si>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</si>
  <si>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</si>
  <si>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</si>
  <si>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</si>
  <si>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</si>
  <si>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</si>
  <si>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</si>
  <si>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</si>
  <si>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</si>
  <si>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</si>
  <si>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</si>
  <si>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</si>
  <si>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</si>
  <si>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</si>
  <si>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</si>
  <si>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</si>
  <si>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</si>
  <si>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</si>
  <si>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</si>
  <si>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</si>
  <si>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</si>
  <si>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</si>
  <si>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</si>
  <si>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</si>
  <si>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</si>
  <si>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</si>
  <si>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</si>
  <si>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</si>
  <si>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</si>
  <si>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</si>
  <si>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</si>
  <si>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</si>
  <si>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</si>
  <si>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</si>
  <si>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</si>
  <si>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</si>
  <si>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</si>
  <si>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</si>
  <si>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</si>
  <si>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</si>
  <si>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</si>
  <si>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</si>
  <si>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</si>
  <si>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</si>
  <si>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</si>
  <si>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</si>
  <si>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</si>
  <si>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</si>
  <si>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</si>
  <si>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</si>
  <si>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</si>
  <si>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</si>
  <si>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</si>
  <si>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</si>
  <si>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</si>
  <si>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</si>
  <si>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</si>
  <si>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</si>
  <si>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</si>
  <si>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</si>
  <si>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</si>
  <si>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</si>
  <si>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</si>
  <si>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</si>
  <si>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</si>
  <si>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</si>
  <si>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</si>
  <si>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</si>
  <si>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</si>
  <si>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</si>
  <si>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</si>
  <si>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</si>
  <si>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</si>
  <si>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</si>
  <si>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</si>
  <si>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</si>
  <si>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</si>
  <si>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</si>
  <si>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</si>
  <si>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</si>
  <si>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</si>
  <si>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</si>
  <si>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</si>
  <si>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</si>
  <si>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</si>
  <si>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</si>
  <si>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</si>
  <si>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</si>
  <si>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</si>
  <si>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</si>
  <si>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</si>
  <si>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</si>
  <si>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</si>
  <si>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</si>
  <si>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</si>
  <si>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</si>
  <si>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</si>
  <si>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</si>
  <si>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</si>
  <si>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</si>
  <si>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</si>
  <si>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</si>
  <si>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</si>
  <si>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</si>
  <si>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</si>
  <si>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</si>
  <si>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</si>
  <si>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</si>
  <si>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</si>
  <si>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</si>
  <si>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</si>
  <si>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</si>
  <si>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</si>
  <si>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</si>
  <si>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</si>
  <si>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</si>
  <si>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</si>
  <si>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</si>
  <si>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</si>
  <si>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</si>
  <si>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</si>
  <si>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</si>
  <si>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</si>
  <si>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</si>
  <si>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</si>
  <si>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</si>
  <si>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</si>
  <si>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</si>
  <si>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</si>
  <si>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</si>
  <si>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</si>
  <si>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</si>
  <si>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</si>
  <si>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</si>
  <si>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</si>
  <si>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</si>
  <si>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</si>
  <si>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</si>
  <si>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</si>
  <si>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</si>
  <si>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</si>
  <si>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</si>
  <si>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</si>
  <si>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</si>
  <si>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</si>
  <si>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</si>
  <si>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</si>
  <si>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</si>
  <si>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</si>
  <si>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</si>
  <si>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</si>
  <si>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</si>
  <si>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</si>
  <si>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</si>
  <si>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</si>
  <si>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</si>
  <si>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</si>
  <si>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</si>
  <si>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</si>
  <si>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</si>
  <si>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</si>
  <si>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</si>
  <si>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</si>
  <si>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</si>
  <si>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</si>
  <si>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</si>
  <si>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</si>
  <si>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</si>
  <si>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</si>
  <si>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</si>
  <si>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</si>
  <si>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</si>
  <si>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</si>
  <si>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</si>
  <si>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</si>
  <si>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</si>
  <si>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</si>
  <si>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</si>
  <si>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</si>
  <si>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</si>
  <si>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</si>
  <si>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</si>
  <si>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</si>
  <si>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</si>
  <si>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</si>
  <si>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</si>
  <si>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</si>
  <si>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</si>
  <si>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</si>
  <si>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</si>
  <si>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</si>
  <si>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</si>
  <si>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</si>
  <si>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</si>
  <si>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</si>
  <si>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</si>
  <si>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</si>
  <si>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</si>
  <si>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</si>
  <si>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</si>
  <si>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</si>
  <si>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</si>
  <si>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</si>
  <si>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</si>
  <si>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</si>
  <si>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</si>
  <si>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</si>
  <si>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</si>
  <si>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</si>
  <si>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</si>
  <si>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</si>
  <si>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</si>
  <si>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</si>
  <si>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</si>
  <si>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</si>
  <si>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</si>
  <si>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</si>
  <si>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</si>
  <si>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</si>
  <si>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</si>
  <si>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</si>
  <si>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</si>
  <si>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</si>
  <si>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</si>
  <si>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</si>
  <si>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</si>
  <si>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</si>
  <si>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</si>
  <si>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</si>
  <si>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</si>
  <si>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</si>
  <si>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</si>
  <si>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</si>
  <si>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</si>
  <si>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</si>
  <si>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</si>
  <si>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</si>
  <si>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</si>
  <si>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</si>
  <si>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</si>
  <si>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</si>
  <si>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</si>
  <si>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</si>
  <si>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</si>
  <si>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</si>
  <si>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</si>
  <si>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</si>
  <si>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</si>
  <si>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</si>
  <si>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</si>
  <si>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</si>
  <si>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</si>
  <si>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</si>
  <si>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</si>
  <si>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</si>
  <si>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</si>
  <si>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</si>
  <si>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</si>
  <si>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</si>
  <si>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</si>
  <si>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</si>
  <si>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</si>
  <si>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</si>
  <si>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</si>
  <si>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</si>
  <si>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</si>
  <si>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</si>
  <si>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</si>
  <si>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</si>
  <si>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</si>
  <si>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</si>
  <si>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</si>
  <si>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</si>
  <si>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</si>
  <si>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</si>
  <si>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</si>
  <si>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</si>
  <si>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</si>
  <si>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</si>
  <si>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</si>
  <si>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</si>
  <si>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</si>
  <si>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</si>
  <si>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</si>
  <si>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</si>
  <si>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</si>
  <si>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</si>
  <si>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</si>
  <si>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</si>
  <si>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</si>
  <si>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</si>
  <si>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</si>
  <si>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</si>
  <si>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</si>
  <si>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</si>
  <si>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</si>
  <si>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</si>
  <si>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</si>
  <si>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</si>
  <si>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</si>
  <si>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</si>
  <si>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</si>
  <si>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</si>
  <si>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</si>
  <si>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</si>
  <si>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</si>
  <si>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</si>
  <si>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</si>
  <si>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</si>
  <si>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</si>
  <si>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</si>
  <si>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</si>
  <si>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</si>
  <si>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</si>
  <si>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</si>
  <si>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</si>
  <si>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</si>
  <si>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</si>
  <si>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</si>
  <si>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</si>
  <si>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</si>
  <si>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</si>
  <si>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</si>
  <si>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</si>
  <si>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</si>
  <si>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</si>
  <si>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</si>
  <si>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</si>
  <si>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</si>
  <si>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</si>
  <si>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</si>
  <si>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</si>
  <si>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</si>
  <si>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</si>
  <si>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</si>
  <si>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</si>
  <si>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</si>
  <si>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</si>
  <si>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</si>
  <si>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</si>
  <si>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</si>
  <si>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</si>
  <si>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</si>
  <si>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</si>
  <si>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</si>
  <si>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</si>
  <si>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</si>
  <si>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</si>
  <si>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</si>
  <si>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</si>
  <si>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</si>
  <si>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</si>
  <si>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</si>
  <si>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</si>
  <si>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</si>
  <si>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</si>
  <si>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</si>
  <si>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</si>
  <si>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</si>
  <si>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</si>
  <si>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</si>
  <si>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</si>
  <si>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</si>
  <si>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</si>
  <si>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</si>
  <si>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</si>
  <si>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</si>
  <si>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</si>
  <si>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</si>
  <si>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</si>
  <si>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</si>
  <si>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</si>
  <si>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</si>
  <si>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</si>
  <si>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</si>
  <si>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</si>
  <si>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</si>
  <si>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</si>
  <si>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</si>
  <si>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</si>
  <si>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</si>
  <si>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</si>
  <si>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</si>
  <si>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</si>
  <si>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</si>
  <si>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</si>
  <si>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</si>
  <si>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</si>
  <si>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</si>
  <si>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</si>
  <si>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</si>
  <si>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</si>
  <si>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</si>
  <si>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</si>
  <si>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</si>
  <si>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</si>
  <si>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</si>
  <si>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</si>
  <si>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</si>
  <si>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</si>
  <si>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</si>
  <si>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</si>
  <si>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</si>
  <si>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</si>
  <si>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</si>
  <si>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</si>
  <si>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</si>
  <si>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</si>
  <si>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</si>
  <si>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</si>
  <si>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</si>
  <si>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</si>
  <si>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</si>
  <si>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</si>
  <si>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</si>
  <si>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</si>
  <si>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</si>
  <si>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</si>
  <si>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</si>
  <si>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</si>
  <si>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</si>
  <si>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</si>
  <si>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</si>
  <si>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</si>
  <si>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</si>
  <si>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</si>
  <si>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</si>
  <si>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</si>
  <si>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</si>
  <si>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</si>
  <si>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</si>
  <si>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</si>
  <si>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</si>
  <si>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</si>
  <si>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</si>
  <si>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</si>
  <si>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</si>
  <si>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</si>
  <si>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</si>
  <si>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</si>
  <si>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</si>
  <si>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</si>
  <si>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</si>
  <si>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</si>
  <si>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</si>
  <si>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</si>
  <si>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</si>
  <si>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</si>
  <si>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</si>
  <si>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</si>
  <si>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</si>
  <si>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</si>
  <si>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</si>
  <si>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</si>
  <si>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</si>
  <si>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</si>
  <si>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</si>
  <si>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</si>
  <si>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</si>
  <si>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</si>
  <si>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</si>
  <si>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</si>
  <si>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</si>
  <si>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</si>
  <si>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</si>
  <si>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</si>
  <si>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</si>
  <si>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</si>
  <si>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</si>
  <si>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</si>
  <si>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</si>
  <si>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</si>
  <si>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</si>
  <si>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</si>
  <si>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</si>
  <si>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</si>
  <si>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</si>
  <si>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</si>
  <si>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</si>
  <si>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</si>
  <si>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</si>
  <si>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</si>
  <si>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</si>
  <si>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</si>
  <si>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</si>
  <si>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</si>
  <si>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</si>
  <si>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</si>
  <si>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</si>
  <si>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</si>
  <si>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</si>
  <si>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</si>
  <si>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</si>
  <si>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</si>
  <si>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</si>
  <si>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</si>
  <si>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</si>
  <si>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</si>
  <si>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</si>
  <si>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</si>
  <si>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</si>
  <si>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</si>
  <si>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</si>
  <si>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</si>
  <si>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</si>
  <si>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</si>
  <si>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</si>
  <si>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</si>
  <si>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</si>
  <si>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</si>
  <si>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</si>
  <si>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</si>
  <si>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</si>
  <si>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</si>
  <si>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</si>
  <si>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</si>
  <si>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</si>
  <si>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</si>
  <si>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</si>
  <si>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</si>
  <si>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</si>
  <si>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</si>
  <si>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</si>
  <si>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</si>
  <si>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</si>
  <si>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</si>
  <si>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</si>
  <si>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</si>
  <si>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</si>
  <si>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</si>
  <si>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</si>
  <si>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</si>
  <si>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</si>
  <si>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</si>
  <si>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</si>
  <si>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</si>
  <si>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</si>
  <si>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</si>
  <si>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</si>
  <si>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</si>
  <si>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</si>
  <si>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</si>
  <si>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</si>
  <si>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</si>
  <si>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</si>
  <si>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</si>
  <si>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</si>
  <si>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</si>
  <si>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</si>
  <si>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</si>
  <si>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</si>
  <si>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</si>
  <si>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</si>
  <si>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</si>
  <si>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</si>
  <si>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</si>
  <si>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</si>
  <si>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</si>
  <si>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</si>
  <si>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</si>
  <si>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</si>
  <si>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</si>
  <si>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</si>
  <si>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</si>
  <si>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</si>
  <si>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</si>
  <si>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</si>
  <si>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</si>
  <si>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</si>
  <si>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</si>
  <si>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</si>
  <si>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</si>
  <si>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</si>
  <si>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</si>
  <si>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</si>
  <si>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</si>
  <si>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</si>
  <si>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</si>
  <si>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</si>
  <si>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</si>
  <si>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</si>
  <si>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</si>
  <si>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</si>
  <si>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</si>
  <si>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</si>
  <si>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</si>
  <si>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</si>
  <si>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</si>
  <si>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</si>
  <si>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</si>
  <si>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</si>
  <si>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</si>
  <si>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</si>
  <si>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</si>
  <si>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</si>
  <si>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</si>
  <si>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</si>
  <si>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</si>
  <si>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</si>
  <si>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</si>
  <si>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</si>
  <si>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</si>
  <si>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</si>
  <si>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</si>
  <si>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</si>
  <si>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</si>
  <si>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</si>
  <si>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</si>
  <si>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</si>
  <si>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</si>
  <si>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</si>
  <si>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</si>
  <si>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</si>
  <si>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</si>
  <si>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</si>
  <si>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</si>
  <si>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</si>
  <si>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</si>
  <si>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</si>
  <si>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</si>
  <si>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</si>
  <si>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</si>
  <si>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</si>
  <si>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</si>
  <si>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</si>
  <si>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</si>
  <si>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</si>
  <si>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</si>
  <si>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</si>
  <si>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</si>
  <si>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</si>
  <si>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</si>
  <si>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</si>
  <si>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</si>
  <si>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</si>
  <si>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</si>
  <si>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</si>
  <si>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</si>
  <si>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</si>
  <si>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</si>
  <si>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</si>
  <si>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</si>
  <si>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</si>
  <si>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</si>
  <si>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</si>
  <si>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</si>
  <si>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</si>
  <si>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</si>
  <si>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</si>
  <si>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</si>
  <si>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</si>
  <si>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</si>
  <si>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</si>
  <si>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</si>
  <si>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</si>
  <si>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</si>
  <si>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</si>
  <si>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</si>
  <si>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</si>
  <si>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</si>
  <si>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</si>
  <si>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</si>
  <si>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</si>
  <si>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</si>
  <si>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</si>
  <si>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</si>
  <si>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</si>
  <si>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</si>
  <si>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</si>
  <si>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</si>
  <si>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</si>
  <si>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</si>
  <si>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</si>
  <si>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</si>
  <si>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</si>
  <si>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</si>
  <si>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</si>
  <si>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</si>
  <si>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</si>
  <si>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</si>
  <si>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</si>
  <si>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</si>
  <si>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</si>
  <si>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</si>
  <si>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</si>
  <si>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</si>
  <si>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</si>
  <si>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</si>
  <si>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</si>
  <si>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</si>
  <si>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</si>
  <si>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</si>
  <si>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</si>
  <si>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</si>
  <si>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</si>
  <si>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</si>
  <si>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</si>
  <si>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</si>
  <si>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</si>
  <si>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</si>
  <si>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</si>
  <si>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</si>
  <si>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</si>
  <si>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</si>
  <si>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</si>
  <si>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</si>
  <si>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</si>
  <si>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</si>
  <si>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</si>
  <si>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</si>
  <si>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</si>
  <si>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</si>
  <si>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</si>
  <si>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</si>
  <si>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</si>
  <si>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</si>
  <si>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</si>
  <si>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</si>
  <si>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</si>
  <si>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</si>
  <si>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</si>
  <si>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</si>
  <si>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</si>
  <si>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</si>
  <si>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</si>
  <si>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</si>
  <si>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</si>
  <si>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</si>
  <si>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</si>
  <si>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</si>
  <si>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</si>
  <si>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</si>
  <si>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</si>
  <si>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</si>
  <si>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</si>
  <si>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</si>
  <si>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</si>
  <si>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</si>
  <si>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</si>
  <si>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</si>
  <si>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</si>
  <si>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</si>
  <si>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</si>
  <si>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</si>
  <si>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</si>
  <si>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</si>
  <si>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</si>
  <si>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</si>
  <si>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</si>
  <si>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</si>
  <si>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</si>
  <si>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</si>
  <si>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</si>
  <si>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</si>
  <si>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</si>
  <si>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</si>
  <si>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</si>
  <si>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</si>
  <si>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</si>
  <si>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</si>
  <si>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</si>
  <si>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</si>
  <si>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</si>
  <si>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</si>
  <si>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</si>
  <si>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</si>
  <si>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</si>
  <si>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</si>
  <si>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</si>
  <si>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</si>
  <si>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</si>
  <si>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</si>
  <si>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</si>
  <si>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</si>
  <si>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</si>
  <si>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</si>
  <si>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</si>
  <si>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</si>
  <si>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</si>
  <si>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</si>
  <si>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</si>
  <si>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</si>
  <si>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</si>
  <si>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</si>
  <si>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</si>
  <si>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</si>
  <si>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</si>
  <si>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</si>
  <si>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</si>
  <si>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</si>
  <si>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</si>
  <si>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</si>
  <si>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</si>
  <si>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</si>
  <si>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</si>
  <si>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</si>
  <si>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</si>
  <si>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</si>
  <si>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</si>
  <si>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</si>
  <si>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</si>
  <si>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</si>
  <si>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</si>
  <si>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</si>
  <si>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</si>
  <si>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</si>
  <si>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</si>
  <si>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</si>
  <si>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</si>
  <si>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</si>
  <si>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</si>
  <si>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</si>
  <si>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</si>
  <si>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</si>
  <si>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</si>
  <si>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</si>
  <si>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</si>
  <si>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</si>
  <si>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</si>
  <si>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</si>
  <si>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</si>
  <si>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</si>
  <si>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</si>
  <si>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</si>
  <si>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</si>
  <si>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</si>
  <si>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</si>
  <si>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</si>
  <si>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</si>
  <si>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</si>
  <si>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</si>
  <si>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</si>
  <si>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</si>
  <si>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</si>
  <si>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</si>
  <si>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</si>
  <si>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</si>
  <si>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</si>
  <si>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</si>
  <si>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</si>
  <si>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</si>
  <si>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</si>
  <si>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</si>
  <si>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</si>
  <si>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</si>
  <si>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</si>
  <si>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</si>
  <si>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</si>
  <si>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</si>
  <si>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</si>
  <si>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</si>
  <si>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</si>
  <si>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</si>
  <si>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</si>
  <si>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</si>
  <si>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</si>
  <si>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</si>
  <si>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</si>
  <si>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</si>
  <si>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</si>
  <si>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</si>
  <si>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</si>
  <si>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</si>
  <si>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</si>
  <si>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</si>
  <si>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</si>
  <si>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</si>
  <si>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</si>
  <si>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</si>
  <si>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</si>
  <si>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</si>
  <si>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</si>
  <si>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</si>
  <si>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</si>
  <si>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</si>
  <si>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</si>
  <si>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</si>
  <si>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</si>
  <si>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</si>
  <si>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</si>
  <si>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</si>
  <si>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</si>
  <si>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</si>
  <si>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</si>
  <si>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</si>
  <si>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</si>
  <si>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</si>
  <si>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</si>
  <si>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</si>
  <si>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</si>
  <si>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</si>
  <si>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</si>
  <si>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</si>
  <si>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</si>
  <si>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</si>
  <si>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</si>
  <si>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</si>
  <si>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</si>
  <si>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</si>
  <si>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</si>
  <si>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</si>
  <si>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</si>
  <si>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</si>
  <si>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</si>
  <si>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</si>
  <si>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</si>
  <si>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</si>
  <si>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</si>
  <si>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</si>
  <si>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</si>
  <si>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</si>
  <si>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</si>
  <si>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</si>
  <si>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</si>
  <si>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</si>
  <si>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</si>
  <si>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</si>
  <si>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</si>
  <si>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</si>
  <si>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</si>
  <si>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</si>
  <si>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</si>
  <si>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</si>
  <si>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</si>
  <si>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</si>
  <si>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</si>
  <si>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</si>
  <si>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</si>
  <si>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</si>
  <si>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</si>
  <si>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</si>
  <si>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</si>
  <si>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</si>
  <si>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</si>
  <si>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</si>
  <si>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</si>
  <si>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</si>
  <si>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</si>
  <si>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</si>
  <si>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</si>
  <si>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</si>
  <si>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</si>
  <si>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</si>
  <si>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</si>
  <si>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</si>
  <si>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</si>
  <si>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</si>
  <si>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</si>
  <si>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</si>
  <si>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</si>
  <si>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</si>
  <si>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</si>
  <si>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</si>
  <si>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</si>
  <si>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</si>
  <si>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</si>
  <si>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</si>
  <si>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</si>
  <si>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</si>
  <si>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</si>
  <si>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</si>
  <si>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</si>
  <si>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</si>
  <si>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</si>
  <si>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</si>
  <si>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</si>
  <si>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</si>
  <si>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</si>
  <si>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</si>
  <si>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</si>
  <si>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</si>
  <si>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</si>
  <si>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</si>
  <si>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</si>
  <si>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</si>
  <si>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</si>
  <si>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</si>
  <si>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</si>
  <si>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</si>
  <si>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</si>
  <si>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</si>
  <si>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</si>
  <si>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</si>
  <si>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</si>
  <si>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</si>
  <si>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</si>
  <si>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</si>
  <si>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</si>
  <si>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</si>
  <si>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</si>
  <si>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</si>
  <si>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</si>
  <si>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</si>
  <si>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</si>
  <si>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</si>
  <si>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</si>
  <si>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</si>
  <si>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</si>
  <si>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</si>
  <si>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</si>
  <si>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</si>
  <si>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</si>
  <si>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</si>
  <si>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</si>
  <si>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</si>
  <si>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</si>
  <si>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</si>
  <si>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</si>
  <si>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</si>
  <si>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</si>
  <si>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</si>
  <si>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</si>
  <si>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</si>
  <si>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</si>
  <si>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</si>
  <si>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</si>
  <si>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</si>
  <si>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</si>
  <si>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</si>
  <si>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</si>
  <si>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</si>
  <si>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</si>
  <si>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</si>
  <si>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</si>
  <si>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</si>
  <si>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</si>
  <si>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</si>
  <si>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</si>
  <si>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</si>
  <si>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</si>
  <si>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</si>
  <si>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</si>
  <si>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</si>
  <si>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</si>
  <si>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</si>
  <si>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</si>
  <si>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</si>
  <si>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</si>
  <si>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</si>
  <si>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</si>
  <si>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</si>
  <si>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</si>
  <si>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</si>
  <si>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</si>
  <si>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</si>
  <si>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</si>
  <si>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</si>
  <si>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</si>
  <si>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</si>
  <si>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</si>
  <si>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</si>
  <si>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</si>
  <si>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</si>
  <si>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</si>
  <si>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</si>
  <si>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</si>
  <si>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</si>
  <si>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</si>
  <si>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</si>
  <si>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</si>
  <si>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</si>
  <si>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</si>
  <si>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</si>
  <si>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</si>
  <si>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</si>
  <si>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</si>
  <si>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</si>
  <si>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</si>
  <si>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</si>
  <si>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</si>
  <si>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</si>
  <si>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</si>
  <si>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</si>
  <si>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</si>
  <si>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</si>
  <si>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</si>
  <si>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</si>
  <si>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</si>
  <si>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</si>
  <si>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</si>
  <si>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</si>
  <si>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</si>
  <si>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</si>
  <si>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</si>
  <si>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</si>
  <si>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</si>
  <si>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</si>
  <si>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</si>
  <si>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</si>
  <si>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</si>
  <si>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</si>
  <si>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</si>
  <si>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</si>
  <si>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</si>
  <si>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</si>
  <si>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</si>
  <si>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</si>
  <si>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</si>
  <si>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</si>
  <si>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</si>
  <si>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</si>
  <si>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</si>
  <si>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</si>
  <si>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</si>
  <si>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</si>
  <si>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</si>
  <si>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</si>
  <si>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</si>
  <si>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</si>
  <si>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</si>
  <si>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</si>
  <si>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</si>
  <si>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</si>
  <si>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</si>
  <si>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</si>
  <si>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</si>
  <si>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</si>
  <si>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</si>
  <si>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</si>
  <si>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</si>
  <si>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</si>
  <si>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</si>
  <si>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</si>
  <si>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</si>
  <si>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</si>
  <si>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</si>
  <si>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</si>
  <si>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</si>
  <si>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</si>
  <si>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</si>
  <si>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</si>
  <si>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</si>
  <si>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</si>
  <si>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</si>
  <si>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</si>
  <si>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</si>
  <si>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</si>
  <si>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</si>
  <si>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</si>
  <si>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</si>
  <si>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</si>
  <si>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</si>
  <si>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</si>
  <si>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</si>
  <si>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</si>
  <si>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</si>
  <si>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</si>
  <si>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</si>
  <si>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</si>
  <si>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</si>
  <si>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</si>
  <si>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</si>
  <si>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</si>
  <si>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</si>
  <si>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</si>
  <si>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</si>
  <si>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</si>
  <si>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</si>
  <si>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</si>
  <si>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</si>
  <si>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</si>
  <si>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</si>
  <si>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</si>
  <si>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</si>
  <si>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</si>
  <si>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</si>
  <si>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</si>
  <si>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</si>
  <si>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</si>
  <si>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</si>
  <si>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</si>
  <si>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</si>
  <si>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</si>
  <si>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</si>
  <si>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</si>
  <si>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</si>
  <si>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</si>
  <si>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</si>
  <si>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</si>
  <si>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</si>
  <si>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</si>
  <si>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</si>
  <si>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</si>
  <si>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</si>
  <si>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</si>
  <si>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</si>
  <si>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</si>
  <si>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</si>
  <si>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</si>
  <si>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</si>
  <si>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</si>
  <si>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</si>
  <si>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</si>
  <si>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</si>
  <si>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</si>
  <si>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</si>
  <si>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</si>
  <si>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</si>
  <si>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</si>
  <si>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</si>
  <si>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</si>
  <si>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</si>
  <si>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</si>
  <si>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</si>
  <si>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</si>
  <si>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</si>
  <si>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</si>
  <si>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</si>
  <si>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</si>
  <si>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</si>
  <si>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</si>
  <si>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</si>
  <si>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</si>
  <si>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</si>
  <si>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</si>
  <si>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</si>
  <si>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</si>
  <si>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</si>
  <si>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</si>
  <si>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</si>
  <si>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</si>
  <si>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</si>
  <si>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</si>
  <si>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</si>
  <si>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</si>
  <si>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</si>
  <si>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</si>
  <si>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</si>
  <si>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</si>
  <si>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</si>
  <si>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</si>
  <si>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</si>
  <si>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</si>
  <si>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</si>
  <si>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</si>
  <si>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</si>
  <si>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</si>
  <si>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</si>
  <si>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</si>
  <si>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</si>
  <si>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</si>
  <si>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</si>
  <si>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</si>
  <si>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</si>
  <si>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</si>
  <si>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</si>
  <si>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</si>
  <si>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</si>
  <si>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</si>
  <si>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</si>
  <si>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</si>
  <si>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</si>
  <si>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</si>
  <si>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</si>
  <si>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</si>
  <si>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</si>
  <si>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</si>
  <si>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</si>
  <si>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</si>
  <si>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</si>
  <si>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</si>
  <si>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</si>
  <si>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</si>
  <si>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</si>
  <si>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</si>
  <si>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</si>
  <si>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</si>
  <si>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</si>
  <si>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</si>
  <si>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</si>
  <si>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</si>
  <si>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</si>
  <si>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</si>
  <si>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</si>
  <si>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</si>
  <si>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</si>
  <si>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</si>
  <si>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</si>
  <si>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</si>
  <si>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</si>
  <si>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</si>
  <si>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</si>
  <si>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</si>
  <si>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</si>
  <si>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</si>
  <si>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</si>
  <si>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</si>
  <si>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</si>
  <si>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</si>
  <si>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</si>
  <si>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</si>
  <si>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</si>
  <si>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</si>
  <si>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</si>
  <si>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</si>
  <si>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</si>
  <si>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</si>
  <si>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</si>
  <si>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</si>
  <si>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</si>
  <si>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</si>
  <si>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</si>
  <si>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</si>
  <si>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</si>
  <si>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</si>
  <si>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</si>
  <si>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</si>
  <si>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</si>
  <si>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</si>
  <si>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</si>
  <si>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</si>
  <si>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</si>
  <si>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</si>
  <si>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</si>
  <si>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</si>
  <si>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</si>
  <si>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</si>
  <si>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</si>
  <si>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</si>
  <si>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</si>
  <si>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</si>
  <si>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</si>
  <si>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</si>
  <si>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</si>
  <si>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</si>
  <si>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</si>
  <si>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</si>
  <si>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</si>
  <si>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</si>
  <si>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</si>
  <si>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</si>
  <si>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</si>
  <si>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</si>
  <si>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</si>
  <si>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</si>
  <si>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</si>
  <si>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</si>
  <si>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</si>
  <si>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</si>
  <si>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</si>
  <si>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</si>
  <si>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</si>
  <si>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</si>
  <si>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</si>
  <si>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</si>
  <si>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</si>
  <si>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</si>
  <si>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</si>
  <si>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</si>
  <si>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</si>
  <si>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</si>
  <si>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</si>
  <si>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</si>
  <si>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</si>
  <si>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</si>
  <si>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</si>
  <si>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</si>
  <si>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</si>
  <si>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</si>
  <si>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</si>
  <si>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</si>
  <si>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</si>
  <si>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</si>
  <si>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</si>
  <si>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</si>
  <si>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</si>
  <si>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</si>
  <si>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</si>
  <si>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</si>
  <si>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</si>
  <si>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</si>
  <si>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</si>
  <si>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</si>
  <si>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</si>
  <si>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</si>
  <si>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</si>
  <si>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</si>
  <si>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</si>
  <si>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</si>
  <si>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</si>
  <si>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</si>
  <si>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</si>
  <si>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</si>
  <si>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</si>
  <si>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</si>
  <si>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</si>
  <si>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</si>
  <si>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</si>
  <si>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</si>
  <si>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</si>
  <si>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</si>
  <si>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</si>
  <si>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</si>
  <si>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</si>
  <si>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</si>
  <si>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</si>
  <si>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</si>
  <si>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</si>
  <si>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</si>
  <si>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</si>
  <si>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</si>
  <si>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</si>
  <si>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</si>
  <si>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</si>
  <si>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</si>
  <si>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</si>
  <si>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</si>
  <si>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</si>
  <si>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</si>
  <si>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</si>
  <si>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</si>
  <si>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</si>
  <si>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</si>
  <si>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</si>
  <si>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</si>
  <si>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</si>
  <si>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</si>
  <si>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</si>
  <si>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</si>
  <si>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</si>
  <si>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</si>
  <si>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</si>
  <si>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</si>
  <si>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</si>
  <si>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</si>
  <si>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</si>
  <si>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</si>
  <si>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</si>
  <si>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</si>
  <si>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</si>
  <si>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</si>
  <si>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</si>
  <si>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</si>
  <si>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</si>
  <si>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</si>
  <si>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</si>
  <si>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</si>
  <si>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</si>
  <si>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</si>
  <si>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</si>
  <si>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</si>
  <si>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</si>
  <si>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</si>
  <si>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</si>
  <si>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</si>
  <si>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</si>
  <si>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</si>
  <si>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</si>
  <si>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</si>
  <si>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</si>
  <si>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</si>
  <si>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</si>
  <si>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</si>
  <si>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</si>
  <si>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</si>
  <si>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</si>
  <si>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</si>
  <si>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</si>
  <si>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</si>
  <si>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</si>
  <si>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</si>
  <si>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</si>
  <si>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</si>
  <si>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</si>
  <si>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</si>
  <si>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</si>
  <si>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</si>
  <si>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</si>
  <si>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</si>
  <si>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</si>
  <si>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</si>
  <si>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</si>
  <si>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</si>
  <si>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</si>
  <si>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</si>
  <si>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</si>
  <si>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</si>
  <si>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</si>
  <si>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</si>
  <si>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</si>
  <si>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</si>
  <si>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</si>
  <si>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</si>
  <si>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</si>
  <si>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</si>
  <si>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</si>
  <si>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</si>
  <si>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</si>
  <si>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</si>
  <si>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</si>
  <si>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</si>
  <si>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</si>
  <si>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</si>
  <si>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</si>
  <si>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</si>
  <si>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</si>
  <si>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</si>
  <si>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</si>
  <si>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</si>
  <si>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</si>
  <si>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</si>
  <si>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</si>
  <si>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</si>
  <si>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</si>
  <si>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</si>
  <si>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</si>
  <si>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</si>
  <si>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</si>
  <si>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</si>
  <si>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</si>
  <si>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</si>
  <si>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</si>
  <si>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</si>
  <si>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</si>
  <si>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</si>
  <si>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</si>
  <si>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</si>
  <si>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</si>
  <si>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</si>
  <si>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</si>
  <si>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</si>
  <si>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</si>
  <si>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</si>
  <si>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</si>
  <si>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</si>
  <si>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</si>
  <si>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</si>
  <si>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</si>
  <si>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</si>
  <si>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</si>
  <si>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</si>
  <si>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</si>
  <si>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</si>
  <si>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</si>
  <si>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</si>
  <si>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</si>
  <si>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</si>
  <si>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</si>
  <si>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</si>
  <si>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</si>
  <si>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</si>
  <si>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</si>
  <si>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</si>
  <si>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</si>
  <si>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</si>
  <si>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</si>
  <si>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</si>
  <si>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</si>
  <si>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</si>
  <si>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</si>
  <si>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</si>
  <si>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</si>
  <si>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</si>
  <si>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</si>
  <si>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</si>
  <si>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</si>
  <si>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</si>
  <si>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</si>
  <si>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</si>
  <si>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</si>
  <si>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</si>
  <si>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</si>
  <si>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</si>
  <si>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</si>
  <si>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</si>
  <si>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</si>
  <si>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</si>
  <si>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</si>
  <si>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</si>
  <si>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</si>
  <si>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</si>
  <si>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</si>
  <si>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</si>
  <si>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</si>
  <si>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</si>
  <si>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</si>
  <si>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</si>
  <si>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</si>
  <si>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</si>
  <si>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</si>
  <si>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</si>
  <si>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</si>
  <si>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</si>
  <si>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</si>
  <si>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</si>
  <si>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</si>
  <si>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</si>
  <si>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</si>
  <si>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</si>
  <si>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</si>
  <si>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</si>
  <si>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</si>
  <si>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</si>
  <si>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</si>
  <si>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</si>
  <si>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</si>
  <si>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</si>
  <si>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</si>
  <si>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</si>
  <si>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</si>
  <si>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</si>
  <si>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</si>
  <si>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</si>
  <si>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</si>
  <si>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</si>
  <si>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</si>
  <si>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</si>
  <si>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</si>
  <si>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</si>
  <si>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</si>
  <si>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</si>
  <si>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</si>
  <si>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</si>
  <si>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</si>
  <si>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</si>
  <si>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</si>
  <si>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</si>
  <si>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</si>
  <si>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</si>
  <si>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</si>
  <si>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</si>
  <si>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</si>
  <si>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</si>
  <si>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</si>
  <si>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</si>
  <si>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</si>
  <si>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</si>
  <si>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</si>
  <si>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</si>
  <si>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</si>
  <si>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</si>
  <si>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</si>
  <si>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</si>
  <si>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</si>
  <si>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</si>
  <si>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</si>
  <si>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</si>
  <si>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</si>
  <si>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</si>
  <si>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</si>
  <si>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</si>
  <si>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</si>
  <si>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</si>
  <si>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</si>
  <si>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</si>
  <si>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</si>
  <si>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</si>
  <si>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</si>
  <si>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</si>
  <si>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</si>
  <si>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</si>
  <si>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</si>
  <si>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</si>
  <si>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</si>
  <si>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</si>
  <si>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</si>
  <si>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</si>
  <si>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</si>
  <si>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</si>
  <si>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</si>
  <si>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</si>
  <si>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</si>
  <si>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</si>
  <si>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</si>
  <si>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</si>
  <si>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</si>
  <si>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</si>
  <si>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</si>
  <si>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</si>
  <si>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</si>
  <si>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</si>
  <si>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</si>
  <si>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</si>
  <si>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</si>
  <si>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</si>
  <si>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</si>
  <si>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</si>
  <si>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</si>
  <si>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</si>
  <si>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</si>
  <si>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</si>
  <si>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</si>
  <si>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</si>
  <si>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</si>
  <si>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</si>
  <si>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</si>
  <si>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</si>
  <si>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</si>
  <si>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</si>
  <si>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</si>
  <si>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</si>
  <si>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</si>
  <si>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</si>
  <si>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</si>
  <si>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</si>
  <si>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</si>
  <si>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</si>
  <si>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</si>
  <si>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</si>
  <si>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</si>
  <si>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</si>
  <si>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</si>
  <si>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</si>
  <si>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</si>
  <si>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</si>
  <si>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</si>
  <si>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</si>
  <si>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</si>
  <si>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</si>
  <si>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</si>
  <si>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</si>
  <si>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</si>
  <si>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</si>
  <si>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</si>
  <si>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</si>
  <si>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</si>
  <si>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</si>
  <si>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</si>
  <si>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</si>
  <si>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</si>
  <si>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</si>
  <si>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</si>
  <si>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</si>
  <si>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</si>
  <si>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</si>
  <si>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</si>
  <si>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</si>
  <si>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</si>
  <si>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</si>
  <si>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</si>
  <si>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</si>
  <si>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</si>
  <si>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</si>
  <si>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</si>
  <si>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</si>
  <si>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</si>
  <si>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</si>
  <si>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</si>
  <si>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</si>
  <si>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</si>
  <si>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</si>
  <si>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</si>
  <si>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</si>
  <si>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</si>
  <si>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</si>
  <si>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</si>
  <si>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</si>
  <si>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</si>
  <si>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</si>
  <si>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</si>
  <si>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</si>
  <si>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</si>
  <si>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</si>
  <si>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</si>
  <si>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</si>
  <si>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</si>
  <si>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</si>
  <si>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</si>
  <si>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</si>
  <si>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</si>
  <si>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</si>
  <si>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</si>
  <si>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</si>
  <si>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</si>
  <si>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</si>
  <si>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</si>
  <si>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</si>
  <si>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</si>
  <si>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</si>
  <si>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</si>
  <si>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</si>
  <si>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</si>
  <si>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</si>
  <si>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</si>
  <si>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</si>
  <si>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</si>
  <si>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</si>
  <si>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</si>
  <si>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</si>
  <si>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</si>
  <si>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</si>
  <si>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</si>
  <si>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</si>
  <si>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</si>
  <si>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</si>
  <si>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</si>
  <si>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</si>
  <si>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</si>
  <si>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</si>
  <si>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</si>
  <si>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</si>
  <si>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</si>
  <si>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</si>
  <si>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</si>
  <si>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</si>
  <si>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</si>
  <si>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</si>
  <si>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</si>
  <si>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</si>
  <si>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</si>
  <si>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</si>
  <si>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</si>
  <si>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</si>
  <si>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</si>
  <si>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</si>
  <si>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</si>
  <si>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</si>
  <si>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</si>
  <si>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</si>
  <si>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</si>
  <si>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</si>
  <si>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</si>
  <si>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</si>
  <si>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</si>
  <si>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</si>
  <si>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</si>
  <si>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</si>
  <si>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</si>
  <si>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</si>
  <si>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</si>
  <si>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</si>
  <si>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</si>
  <si>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</si>
  <si>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</si>
  <si>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</si>
  <si>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</si>
  <si>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</si>
  <si>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</si>
  <si>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</si>
  <si>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</si>
  <si>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</si>
  <si>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</si>
  <si>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</si>
  <si>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</si>
  <si>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</si>
  <si>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</si>
  <si>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</si>
  <si>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</si>
  <si>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</si>
  <si>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</si>
  <si>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</si>
  <si>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</si>
  <si>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</si>
  <si>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</si>
  <si>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</si>
  <si>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</si>
  <si>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</si>
  <si>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</si>
  <si>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</si>
  <si>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</si>
  <si>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</si>
  <si>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</si>
  <si>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</si>
  <si>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</si>
  <si>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</si>
  <si>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</si>
  <si>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</si>
  <si>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</si>
  <si>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</si>
  <si>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</si>
  <si>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</si>
  <si>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</si>
  <si>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</si>
  <si>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</si>
  <si>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</si>
  <si>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</si>
  <si>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</si>
  <si>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</si>
  <si>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</si>
  <si>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</si>
  <si>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</si>
  <si>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</si>
  <si>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</si>
  <si>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</si>
  <si>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</si>
  <si>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</si>
  <si>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</si>
  <si>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</si>
  <si>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</si>
  <si>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</si>
  <si>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</si>
  <si>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</si>
  <si>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</si>
  <si>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</si>
  <si>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</si>
  <si>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</si>
  <si>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</si>
  <si>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</si>
  <si>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</si>
  <si>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</si>
  <si>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</si>
  <si>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</si>
  <si>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</si>
  <si>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</si>
  <si>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</si>
  <si>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</si>
  <si>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</si>
  <si>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</si>
  <si>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</si>
  <si>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</si>
  <si>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</si>
  <si>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</si>
  <si>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</si>
  <si>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</si>
  <si>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</si>
  <si>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</si>
  <si>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</si>
  <si>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</si>
  <si>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</si>
  <si>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</si>
  <si>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</si>
  <si>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</si>
  <si>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</si>
  <si>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</si>
  <si>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</si>
  <si>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</si>
  <si>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</si>
  <si>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</si>
  <si>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</si>
  <si>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</si>
  <si>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</si>
  <si>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</si>
  <si>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</si>
  <si>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</si>
  <si>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</si>
  <si>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</si>
  <si>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</si>
  <si>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</si>
  <si>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</si>
  <si>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</si>
  <si>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</si>
  <si>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</si>
  <si>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</si>
  <si>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</si>
  <si>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</si>
  <si>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</si>
  <si>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</si>
  <si>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</si>
  <si>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</si>
  <si>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</si>
  <si>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</si>
  <si>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</si>
  <si>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</si>
  <si>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</si>
  <si>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</si>
  <si>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</si>
  <si>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</si>
  <si>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</si>
  <si>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</si>
  <si>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</si>
  <si>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</si>
  <si>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</si>
  <si>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</si>
  <si>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</si>
  <si>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</si>
  <si>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</si>
  <si>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</si>
  <si>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</si>
  <si>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</si>
  <si>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</si>
  <si>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</si>
  <si>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</si>
  <si>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</si>
  <si>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</si>
  <si>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</si>
  <si>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</si>
  <si>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</si>
  <si>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</si>
  <si>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</si>
  <si>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</si>
  <si>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</si>
  <si>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</si>
  <si>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</si>
  <si>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</si>
  <si>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</si>
  <si>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</si>
  <si>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</si>
  <si>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</si>
  <si>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</si>
  <si>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</si>
  <si>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</si>
  <si>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</si>
  <si>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</si>
  <si>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</si>
  <si>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</si>
  <si>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</si>
  <si>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</si>
  <si>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</si>
  <si>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</si>
  <si>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</si>
  <si>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</si>
  <si>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</si>
  <si>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</si>
  <si>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</si>
  <si>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</si>
  <si>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</si>
  <si>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</si>
  <si>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</si>
  <si>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</si>
  <si>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</si>
  <si>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</si>
  <si>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</si>
  <si>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</si>
  <si>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</si>
  <si>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</si>
  <si>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</si>
  <si>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</si>
  <si>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</si>
  <si>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</si>
  <si>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</si>
  <si>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</si>
  <si>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</si>
  <si>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</si>
  <si>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</si>
  <si>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</si>
  <si>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</si>
  <si>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</si>
  <si>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</si>
  <si>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</si>
  <si>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</si>
  <si>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</si>
  <si>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</si>
  <si>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</si>
  <si>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</si>
  <si>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</si>
  <si>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</si>
  <si>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</si>
  <si>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</si>
  <si>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</si>
  <si>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</si>
  <si>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</si>
  <si>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</si>
  <si>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</si>
  <si>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</si>
  <si>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</si>
  <si>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</si>
  <si>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</si>
  <si>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</si>
  <si>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</si>
  <si>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</si>
  <si>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</si>
  <si>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</si>
  <si>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</si>
  <si>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</si>
  <si>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</si>
  <si>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</si>
  <si>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</si>
  <si>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</si>
  <si>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</si>
  <si>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</si>
  <si>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</si>
  <si>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</si>
  <si>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</si>
  <si>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</si>
  <si>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</si>
  <si>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</si>
  <si>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</si>
  <si>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</si>
  <si>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</si>
  <si>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</si>
  <si>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</si>
  <si>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</si>
  <si>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</si>
  <si>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</si>
  <si>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</si>
  <si>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</si>
  <si>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</si>
  <si>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</si>
  <si>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</si>
  <si>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</si>
  <si>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</si>
  <si>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</si>
  <si>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</si>
  <si>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</si>
  <si>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</si>
  <si>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</si>
  <si>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</si>
  <si>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</si>
  <si>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</si>
  <si>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</si>
  <si>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</si>
  <si>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</si>
  <si>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</si>
  <si>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</si>
  <si>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</si>
  <si>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</si>
  <si>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</si>
  <si>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</si>
  <si>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</si>
  <si>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</si>
  <si>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</si>
  <si>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</si>
  <si>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</si>
  <si>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</si>
  <si>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</si>
  <si>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</si>
  <si>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</si>
  <si>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</si>
  <si>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</si>
  <si>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</si>
  <si>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</si>
  <si>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</si>
  <si>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</si>
  <si>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</si>
  <si>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</si>
  <si>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</si>
  <si>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</si>
  <si>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</si>
  <si>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</si>
  <si>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</si>
  <si>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</si>
  <si>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</si>
  <si>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</si>
  <si>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</si>
  <si>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</si>
  <si>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</si>
  <si>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</si>
  <si>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</si>
  <si>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</si>
  <si>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</si>
  <si>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</si>
  <si>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</si>
  <si>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</si>
  <si>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</si>
  <si>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</si>
  <si>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</si>
  <si>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</si>
  <si>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</si>
  <si>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</si>
  <si>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</si>
  <si>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</si>
  <si>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</si>
  <si>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</si>
  <si>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</si>
  <si>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</si>
  <si>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</si>
  <si>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</si>
  <si>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</si>
  <si>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</si>
  <si>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</si>
  <si>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</si>
  <si>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</si>
  <si>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</si>
  <si>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</si>
  <si>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</si>
  <si>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</si>
  <si>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</si>
  <si>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</si>
  <si>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</si>
  <si>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</si>
  <si>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</si>
  <si>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</si>
  <si>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</si>
  <si>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</si>
  <si>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</si>
  <si>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</si>
  <si>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</si>
  <si>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</si>
  <si>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</si>
  <si>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</si>
  <si>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</si>
  <si>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</si>
  <si>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</si>
  <si>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</si>
  <si>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</si>
  <si>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</si>
  <si>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</si>
  <si>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</si>
  <si>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</si>
  <si>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</si>
  <si>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</si>
  <si>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</si>
  <si>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</si>
  <si>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</si>
  <si>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</si>
  <si>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</si>
  <si>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</si>
  <si>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</si>
  <si>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</si>
  <si>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</si>
  <si>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</si>
  <si>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</si>
  <si>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</si>
  <si>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</si>
  <si>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</si>
  <si>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</si>
  <si>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</si>
  <si>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</si>
  <si>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</si>
  <si>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</si>
  <si>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</si>
  <si>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</si>
  <si>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</si>
  <si>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</si>
  <si>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</si>
  <si>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</si>
  <si>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</si>
  <si>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</si>
  <si>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</si>
  <si>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</si>
  <si>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</si>
  <si>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</si>
  <si>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</si>
  <si>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</si>
  <si>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</si>
  <si>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</si>
  <si>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</si>
  <si>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</si>
  <si>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</si>
  <si>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</si>
  <si>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</si>
  <si>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</si>
  <si>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</si>
  <si>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</si>
  <si>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</si>
  <si>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</si>
  <si>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</si>
  <si>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</si>
  <si>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</si>
  <si>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</si>
  <si>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</si>
  <si>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</si>
  <si>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</si>
  <si>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</si>
  <si>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</si>
  <si>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</si>
  <si>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</si>
  <si>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</si>
  <si>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</si>
  <si>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</si>
  <si>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</si>
  <si>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</si>
  <si>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</si>
  <si>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</si>
  <si>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</si>
  <si>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</si>
  <si>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</si>
  <si>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</si>
  <si>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</si>
  <si>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</si>
  <si>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</si>
  <si>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</si>
  <si>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</si>
  <si>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</si>
  <si>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</si>
  <si>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</si>
  <si>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</si>
  <si>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</si>
  <si>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</si>
  <si>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</si>
  <si>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</si>
  <si>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</si>
  <si>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</si>
  <si>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</si>
  <si>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</si>
  <si>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</si>
  <si>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</si>
  <si>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</si>
  <si>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</si>
  <si>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</si>
  <si>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</si>
  <si>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</si>
  <si>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</si>
  <si>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</si>
  <si>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</si>
  <si>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</si>
  <si>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</si>
  <si>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</si>
  <si>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</si>
  <si>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</si>
  <si>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</si>
  <si>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</si>
  <si>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</si>
  <si>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</si>
  <si>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</si>
  <si>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</si>
  <si>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</si>
  <si>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</si>
  <si>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</si>
  <si>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</si>
  <si>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</si>
  <si>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</si>
  <si>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</si>
  <si>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</si>
  <si>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</si>
  <si>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</si>
  <si>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</si>
  <si>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</si>
  <si>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</si>
  <si>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</si>
  <si>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</si>
  <si>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</si>
  <si>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</si>
  <si>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</si>
  <si>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</si>
  <si>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</si>
  <si>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</si>
  <si>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</si>
  <si>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</si>
  <si>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</si>
  <si>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</si>
  <si>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</si>
  <si>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</si>
  <si>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</si>
  <si>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</si>
  <si>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</si>
  <si>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</si>
  <si>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</si>
  <si>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</si>
  <si>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</si>
  <si>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</si>
  <si>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</si>
  <si>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</si>
  <si>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</si>
  <si>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</si>
  <si>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</si>
  <si>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</si>
  <si>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</si>
  <si>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</si>
  <si>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</si>
  <si>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</si>
  <si>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</si>
  <si>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</si>
  <si>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</si>
  <si>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</si>
  <si>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</si>
  <si>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</si>
  <si>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</si>
  <si>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</si>
  <si>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</si>
  <si>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</si>
  <si>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</si>
  <si>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</si>
  <si>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</si>
  <si>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</si>
  <si>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</si>
  <si>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</si>
  <si>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</si>
  <si>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</si>
  <si>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</si>
  <si>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</si>
  <si>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</si>
  <si>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</si>
  <si>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</si>
  <si>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</si>
  <si>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</si>
  <si>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</si>
  <si>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</si>
  <si>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</si>
  <si>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</si>
  <si>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</si>
  <si>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</si>
  <si>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</si>
  <si>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</si>
  <si>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</si>
  <si>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</si>
  <si>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</si>
  <si>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</si>
  <si>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</si>
  <si>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</si>
  <si>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</si>
  <si>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</si>
  <si>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</si>
  <si>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</si>
  <si>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</si>
  <si>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</si>
  <si>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</si>
  <si>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</si>
  <si>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</si>
  <si>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</si>
  <si>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</si>
  <si>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</si>
  <si>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</si>
  <si>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</si>
  <si>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</si>
  <si>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</si>
  <si>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</si>
  <si>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</si>
  <si>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</si>
  <si>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</si>
  <si>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</si>
  <si>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</si>
  <si>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</si>
  <si>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</si>
  <si>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</si>
  <si>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</si>
  <si>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</si>
  <si>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</si>
  <si>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</si>
  <si>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</si>
  <si>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</si>
  <si>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</si>
  <si>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</si>
  <si>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</si>
  <si>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</si>
  <si>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</si>
  <si>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</si>
  <si>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</si>
  <si>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</si>
  <si>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</si>
  <si>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</si>
  <si>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</si>
  <si>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</si>
  <si>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</si>
  <si>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</si>
  <si>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</si>
  <si>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</si>
  <si>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</si>
  <si>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</si>
  <si>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</si>
  <si>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</si>
  <si>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</si>
  <si>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</si>
  <si>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</si>
  <si>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</si>
  <si>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</si>
  <si>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</si>
  <si>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</si>
  <si>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</si>
  <si>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</si>
  <si>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</si>
  <si>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</si>
  <si>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</si>
  <si>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</si>
  <si>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</si>
  <si>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</si>
  <si>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</si>
  <si>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</si>
  <si>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</si>
  <si>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</si>
  <si>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</si>
  <si>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</si>
  <si>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</si>
  <si>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</si>
  <si>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</si>
  <si>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</si>
  <si>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</si>
  <si>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</si>
  <si>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</si>
  <si>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</si>
  <si>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</si>
  <si>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</si>
  <si>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</si>
  <si>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</si>
  <si>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</si>
  <si>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</si>
  <si>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</si>
  <si>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</si>
  <si>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</si>
  <si>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</si>
  <si>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</si>
  <si>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</si>
  <si>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</si>
  <si>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</si>
  <si>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</si>
  <si>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</si>
  <si>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</si>
  <si>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</si>
  <si>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</si>
  <si>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</si>
  <si>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</si>
  <si>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</si>
  <si>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</si>
  <si>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</si>
  <si>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</si>
  <si>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</si>
  <si>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</si>
  <si>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</si>
  <si>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</si>
  <si>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</si>
  <si>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</si>
  <si>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</si>
  <si>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</si>
  <si>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</si>
  <si>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</si>
  <si>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</si>
  <si>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</si>
  <si>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</si>
  <si>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</si>
  <si>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</si>
  <si>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</si>
  <si>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</si>
  <si>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</si>
  <si>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</si>
  <si>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</si>
  <si>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</si>
  <si>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</si>
  <si>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</si>
  <si>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</si>
  <si>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</si>
  <si>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</si>
  <si>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</si>
  <si>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</si>
  <si>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</si>
  <si>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</si>
  <si>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</si>
  <si>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</si>
  <si>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</si>
  <si>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</si>
  <si>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</si>
  <si>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</si>
  <si>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</si>
  <si>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</si>
  <si>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</si>
  <si>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</si>
  <si>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</si>
  <si>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</si>
  <si>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</si>
  <si>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</si>
  <si>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</si>
  <si>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</si>
  <si>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</si>
  <si>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</si>
  <si>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</si>
  <si>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</si>
  <si>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</si>
  <si>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</si>
  <si>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</si>
  <si>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</si>
  <si>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</si>
  <si>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</si>
  <si>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</si>
  <si>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</si>
  <si>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</si>
  <si>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</si>
  <si>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</si>
  <si>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</si>
  <si>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</si>
  <si>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</si>
  <si>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</si>
  <si>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</si>
  <si>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</si>
  <si>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</si>
  <si>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</si>
  <si>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</si>
  <si>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</si>
  <si>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</si>
  <si>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</si>
  <si>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</si>
  <si>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</si>
  <si>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</si>
  <si>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</si>
  <si>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</si>
  <si>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</si>
  <si>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</si>
  <si>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</si>
  <si>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</si>
  <si>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</si>
  <si>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</si>
  <si>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</si>
  <si>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</si>
  <si>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</si>
  <si>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</si>
  <si>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</si>
  <si>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</si>
  <si>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</si>
  <si>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</si>
  <si>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</si>
  <si>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</si>
  <si>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</si>
  <si>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</si>
  <si>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</si>
  <si>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</si>
  <si>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</si>
  <si>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</si>
  <si>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</si>
  <si>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</si>
  <si>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</si>
  <si>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</si>
  <si>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</si>
  <si>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</si>
  <si>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</si>
  <si>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</si>
  <si>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</si>
  <si>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</si>
  <si>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</si>
  <si>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</si>
  <si>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</si>
  <si>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</si>
  <si>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</si>
  <si>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</si>
  <si>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</si>
  <si>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</si>
  <si>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</si>
  <si>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</si>
  <si>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</si>
  <si>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</si>
  <si>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</si>
  <si>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</si>
  <si>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</si>
  <si>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</si>
  <si>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</si>
  <si>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</si>
  <si>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</si>
  <si>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</si>
  <si>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</si>
  <si>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</si>
  <si>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</si>
  <si>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</si>
  <si>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</si>
  <si>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</si>
  <si>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</si>
  <si>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</si>
  <si>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</si>
  <si>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</si>
  <si>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</si>
  <si>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</si>
  <si>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</si>
  <si>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</si>
  <si>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</si>
  <si>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</si>
  <si>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</si>
  <si>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</si>
  <si>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</si>
  <si>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</si>
  <si>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</si>
  <si>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</si>
  <si>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</si>
  <si>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</si>
  <si>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</si>
  <si>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</si>
  <si>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</si>
  <si>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</si>
  <si>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</si>
  <si>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</si>
  <si>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</si>
  <si>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</si>
  <si>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</si>
  <si>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</si>
  <si>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</si>
  <si>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</si>
  <si>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</si>
  <si>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</si>
  <si>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</si>
  <si>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</si>
  <si>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</si>
  <si>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</si>
  <si>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</si>
  <si>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</si>
  <si>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</si>
  <si>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</si>
  <si>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</si>
  <si>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</si>
  <si>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</si>
  <si>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</si>
  <si>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</si>
  <si>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</si>
  <si>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</si>
  <si>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</si>
  <si>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</si>
  <si>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</si>
  <si>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</si>
  <si>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</si>
  <si>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</si>
  <si>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</si>
  <si>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</si>
  <si>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</si>
  <si>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</si>
  <si>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</si>
  <si>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</si>
  <si>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</si>
  <si>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</si>
  <si>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</si>
  <si>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</si>
  <si>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</si>
  <si>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</si>
  <si>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</si>
  <si>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</si>
  <si>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</si>
  <si>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</si>
  <si>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</si>
  <si>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</si>
  <si>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</si>
  <si>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</si>
  <si>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</si>
  <si>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</si>
  <si>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</si>
  <si>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</si>
  <si>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</si>
  <si>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</si>
  <si>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</si>
  <si>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</si>
  <si>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</si>
  <si>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</si>
  <si>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</si>
  <si>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</si>
  <si>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</si>
  <si>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</si>
  <si>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</si>
  <si>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</si>
  <si>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</si>
  <si>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</si>
  <si>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</si>
  <si>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</si>
  <si>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</si>
  <si>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</si>
  <si>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</si>
  <si>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</si>
  <si>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</si>
  <si>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</si>
  <si>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</si>
  <si>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</si>
  <si>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</si>
  <si>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</si>
  <si>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</si>
  <si>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</si>
  <si>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</si>
  <si>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</si>
  <si>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</si>
  <si>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</si>
  <si>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</si>
  <si>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</si>
  <si>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</si>
  <si>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</si>
  <si>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</si>
  <si>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</si>
  <si>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</si>
  <si>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</si>
  <si>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</si>
  <si>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</si>
  <si>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</si>
  <si>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</si>
  <si>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</si>
  <si>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</si>
  <si>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</si>
  <si>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</si>
  <si>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</si>
  <si>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</si>
  <si>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</si>
  <si>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</si>
  <si>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</si>
  <si>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</si>
  <si>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</si>
  <si>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</si>
  <si>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</si>
  <si>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</si>
  <si>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</si>
  <si>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</si>
  <si>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</si>
  <si>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</si>
  <si>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</si>
  <si>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</si>
  <si>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</si>
  <si>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</si>
  <si>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</si>
  <si>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</si>
  <si>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</si>
  <si>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</si>
  <si>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</si>
  <si>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</si>
  <si>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</si>
  <si>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</si>
  <si>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</si>
  <si>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</si>
  <si>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</si>
  <si>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</si>
  <si>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</si>
  <si>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</si>
  <si>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</si>
  <si>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</si>
  <si>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</si>
  <si>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</si>
  <si>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</si>
  <si>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</si>
  <si>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</si>
  <si>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</si>
  <si>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</si>
  <si>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</si>
  <si>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</si>
  <si>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</si>
  <si>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</si>
  <si>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</si>
  <si>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</si>
  <si>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</si>
  <si>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</si>
  <si>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</si>
  <si>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</si>
  <si>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</si>
  <si>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</si>
  <si>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</si>
  <si>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</si>
  <si>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</si>
  <si>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</si>
  <si>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</si>
  <si>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</si>
  <si>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</si>
  <si>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</si>
  <si>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</si>
  <si>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</si>
  <si>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</si>
  <si>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</si>
  <si>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</si>
  <si>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</si>
  <si>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</si>
  <si>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</si>
  <si>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</si>
  <si>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</si>
  <si>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</si>
  <si>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</si>
  <si>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</si>
  <si>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</si>
  <si>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</si>
  <si>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</si>
  <si>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</si>
  <si>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</si>
  <si>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</si>
  <si>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</si>
  <si>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</si>
  <si>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</si>
  <si>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</si>
  <si>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</si>
  <si>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</si>
  <si>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</si>
  <si>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</si>
  <si>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</si>
  <si>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</si>
  <si>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</si>
  <si>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</si>
  <si>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</si>
  <si>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</si>
  <si>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</si>
  <si>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</si>
  <si>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</si>
  <si>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</si>
  <si>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</si>
  <si>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</si>
  <si>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</si>
  <si>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</si>
  <si>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</si>
  <si>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</si>
  <si>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</si>
  <si>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</si>
  <si>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</si>
  <si>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</si>
  <si>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</si>
  <si>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</si>
  <si>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</si>
  <si>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</si>
  <si>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</si>
  <si>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</si>
  <si>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</si>
  <si>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</si>
  <si>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</si>
  <si>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</si>
  <si>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</si>
  <si>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</si>
  <si>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</si>
  <si>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</si>
  <si>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</si>
  <si>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</si>
  <si>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</si>
  <si>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</si>
  <si>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</si>
  <si>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</si>
  <si>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</si>
  <si>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</si>
  <si>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</si>
  <si>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</si>
  <si>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</si>
  <si>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</si>
  <si>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</si>
  <si>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</si>
  <si>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</si>
  <si>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</si>
  <si>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</si>
  <si>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</si>
  <si>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</si>
  <si>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</si>
  <si>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</si>
  <si>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</si>
  <si>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</si>
  <si>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</si>
  <si>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</si>
  <si>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</si>
  <si>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</si>
  <si>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</si>
  <si>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</si>
  <si>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</si>
  <si>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</si>
  <si>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</si>
  <si>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</si>
  <si>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</si>
  <si>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</si>
  <si>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</si>
  <si>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</si>
  <si>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</si>
  <si>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</si>
  <si>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</si>
  <si>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</si>
  <si>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</si>
  <si>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</si>
  <si>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</si>
  <si>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</si>
  <si>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</si>
  <si>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</si>
  <si>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</si>
  <si>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</si>
  <si>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</si>
  <si>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</si>
  <si>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</si>
  <si>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</si>
  <si>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</si>
  <si>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</si>
  <si>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</si>
  <si>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</si>
  <si>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</si>
  <si>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</si>
  <si>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</si>
  <si>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</si>
  <si>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</si>
  <si>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</si>
  <si>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</si>
  <si>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</si>
  <si>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</si>
  <si>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</si>
  <si>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</si>
  <si>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</si>
  <si>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</si>
  <si>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</si>
  <si>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</si>
  <si>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</si>
  <si>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</si>
  <si>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</si>
  <si>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</si>
  <si>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</si>
  <si>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</si>
  <si>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</si>
  <si>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</si>
  <si>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</si>
  <si>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</si>
  <si>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</si>
  <si>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</si>
  <si>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</si>
  <si>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</si>
  <si>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</si>
  <si>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</si>
  <si>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</si>
  <si>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</si>
  <si>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</si>
  <si>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</si>
  <si>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</si>
  <si>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</si>
  <si>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</si>
  <si>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</si>
  <si>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</si>
  <si>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</si>
  <si>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</si>
  <si>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</si>
  <si>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</si>
  <si>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</si>
  <si>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</si>
  <si>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</si>
  <si>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</si>
  <si>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</si>
  <si>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</si>
  <si>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</si>
  <si>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</si>
  <si>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</si>
  <si>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</si>
  <si>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</si>
  <si>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</si>
  <si>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</si>
  <si>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</si>
  <si>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</si>
  <si>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</si>
  <si>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</si>
  <si>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</si>
  <si>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</si>
  <si>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</si>
  <si>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</si>
  <si>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</si>
  <si>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</si>
  <si>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</si>
  <si>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</si>
  <si>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</si>
  <si>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</si>
  <si>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</si>
  <si>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</si>
  <si>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</si>
  <si>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</si>
  <si>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</si>
  <si>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</si>
  <si>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</si>
  <si>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</si>
  <si>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</si>
  <si>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</si>
  <si>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</si>
  <si>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</si>
  <si>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</si>
  <si>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</si>
  <si>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</si>
  <si>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</si>
  <si>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</si>
  <si>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</si>
  <si>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</si>
  <si>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</si>
  <si>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</si>
  <si>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</si>
  <si>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</si>
  <si>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</si>
  <si>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</si>
  <si>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</si>
  <si>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</si>
  <si>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</si>
  <si>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</si>
  <si>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</si>
  <si>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</si>
  <si>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</si>
  <si>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</si>
  <si>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</si>
  <si>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</si>
  <si>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</si>
  <si>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</si>
  <si>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</si>
  <si>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</si>
  <si>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</si>
  <si>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</si>
  <si>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</si>
  <si>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</si>
  <si>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</si>
  <si>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</si>
  <si>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</si>
  <si>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</si>
  <si>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</si>
  <si>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</si>
  <si>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</si>
  <si>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</si>
  <si>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</si>
  <si>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</si>
  <si>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</si>
  <si>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</si>
  <si>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</si>
  <si>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</si>
  <si>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</si>
  <si>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</si>
  <si>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</si>
  <si>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</si>
  <si>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</si>
  <si>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</si>
  <si>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</si>
  <si>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</si>
  <si>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</si>
  <si>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</si>
  <si>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</si>
  <si>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</si>
  <si>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</si>
  <si>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</si>
  <si>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</si>
  <si>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</si>
  <si>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</si>
  <si>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</si>
  <si>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</si>
  <si>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</si>
  <si>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</si>
  <si>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</si>
  <si>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</si>
  <si>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</si>
  <si>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</si>
  <si>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</si>
  <si>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</si>
  <si>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</si>
  <si>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</si>
  <si>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</si>
  <si>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</si>
  <si>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</si>
  <si>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</si>
  <si>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</si>
  <si>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</si>
  <si>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</si>
  <si>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</si>
  <si>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</si>
  <si>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</si>
  <si>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</si>
  <si>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</si>
  <si>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</si>
  <si>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</si>
  <si>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</si>
  <si>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</si>
  <si>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</si>
  <si>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</si>
  <si>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</si>
  <si>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</si>
  <si>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</si>
  <si>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</si>
  <si>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</si>
  <si>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</si>
  <si>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</si>
  <si>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</si>
  <si>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</si>
  <si>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</si>
  <si>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</si>
  <si>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</si>
  <si>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</si>
  <si>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</si>
  <si>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</si>
  <si>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</si>
  <si>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</si>
  <si>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</si>
  <si>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</si>
  <si>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</si>
  <si>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</si>
  <si>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</si>
  <si>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</si>
  <si>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</si>
  <si>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</si>
  <si>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</si>
  <si>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</si>
  <si>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</si>
  <si>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</si>
  <si>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</si>
  <si>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</si>
  <si>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</si>
  <si>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</si>
  <si>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</si>
  <si>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</si>
  <si>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</si>
  <si>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</si>
  <si>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</si>
  <si>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</si>
  <si>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</si>
  <si>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</si>
  <si>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</si>
  <si>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</si>
  <si>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</si>
  <si>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</si>
  <si>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</si>
  <si>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</si>
  <si>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</si>
  <si>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</si>
  <si>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</si>
  <si>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</si>
  <si>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</si>
  <si>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</si>
  <si>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</si>
  <si>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</si>
  <si>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</si>
  <si>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</si>
  <si>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</si>
  <si>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</si>
  <si>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</si>
  <si>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</si>
  <si>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</si>
  <si>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</si>
  <si>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</si>
  <si>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</si>
  <si>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</si>
  <si>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</si>
  <si>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</si>
  <si>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</si>
  <si>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</si>
  <si>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</si>
  <si>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</si>
  <si>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</si>
  <si>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</si>
  <si>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</si>
  <si>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</si>
  <si>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</si>
  <si>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</si>
  <si>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</si>
  <si>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</si>
  <si>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</si>
  <si>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</si>
  <si>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</si>
  <si>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</si>
  <si>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</si>
  <si>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</si>
  <si>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</si>
  <si>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</si>
  <si>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</si>
  <si>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</si>
  <si>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</si>
  <si>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</si>
  <si>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</si>
  <si>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</si>
  <si>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</si>
  <si>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</si>
  <si>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</si>
  <si>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</si>
  <si>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</si>
  <si>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</si>
  <si>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</si>
  <si>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</si>
  <si>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</si>
  <si>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</si>
  <si>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</si>
  <si>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</si>
  <si>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</si>
  <si>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</si>
  <si>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</si>
  <si>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</si>
  <si>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</si>
  <si>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</si>
  <si>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</si>
  <si>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</si>
  <si>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</si>
  <si>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</si>
  <si>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</si>
  <si>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</si>
  <si>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</si>
  <si>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</si>
  <si>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</si>
  <si>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</si>
  <si>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</si>
  <si>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</si>
  <si>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</si>
  <si>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</si>
  <si>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</si>
  <si>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</si>
  <si>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</si>
  <si>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</si>
  <si>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</si>
  <si>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</si>
  <si>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</si>
  <si>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</si>
  <si>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</si>
  <si>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</si>
  <si>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</si>
  <si>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</si>
  <si>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</si>
  <si>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</si>
  <si>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</si>
  <si>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</si>
  <si>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</si>
  <si>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</si>
  <si>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</si>
  <si>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</si>
  <si>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</si>
  <si>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</si>
  <si>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</si>
  <si>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</si>
  <si>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</si>
  <si>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</si>
  <si>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</si>
  <si>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</si>
  <si>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</si>
  <si>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</si>
  <si>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</si>
  <si>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</si>
  <si>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</si>
  <si>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</si>
  <si>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</si>
  <si>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</si>
  <si>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</si>
  <si>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</si>
  <si>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</si>
  <si>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</si>
  <si>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</si>
  <si>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</si>
  <si>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</si>
  <si>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</si>
  <si>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</si>
  <si>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</si>
  <si>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</si>
  <si>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</si>
  <si>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</si>
  <si>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</si>
  <si>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</si>
  <si>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</si>
  <si>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</si>
  <si>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</si>
  <si>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</si>
  <si>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</si>
  <si>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</si>
  <si>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</si>
  <si>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</si>
  <si>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</si>
  <si>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</si>
  <si>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</si>
  <si>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</si>
  <si>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</si>
  <si>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</si>
  <si>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</si>
  <si>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</si>
  <si>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</si>
  <si>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</si>
  <si>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</si>
  <si>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</si>
  <si>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</si>
  <si>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</si>
  <si>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</si>
  <si>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</si>
  <si>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</si>
  <si>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</si>
  <si>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</si>
  <si>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</si>
  <si>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</si>
  <si>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</si>
  <si>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</si>
  <si>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</si>
  <si>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</si>
  <si>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</si>
  <si>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</si>
  <si>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</si>
  <si>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</si>
  <si>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</si>
  <si>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</si>
  <si>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</si>
  <si>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</si>
  <si>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</si>
  <si>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</si>
  <si>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</si>
  <si>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</si>
  <si>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</si>
  <si>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</si>
  <si>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</si>
  <si>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</si>
  <si>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</si>
  <si>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</si>
  <si>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</si>
  <si>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</si>
  <si>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</si>
  <si>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</si>
  <si>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</si>
  <si>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</si>
  <si>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</si>
  <si>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</si>
  <si>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</si>
  <si>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</si>
  <si>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</si>
  <si>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</si>
  <si>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</si>
  <si>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</si>
  <si>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</si>
  <si>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</si>
  <si>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</si>
  <si>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</si>
  <si>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</si>
  <si>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</si>
  <si>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</si>
  <si>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</si>
  <si>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</si>
  <si>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</si>
  <si>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</si>
  <si>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</si>
  <si>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</si>
  <si>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</si>
  <si>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</si>
  <si>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</si>
  <si>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</si>
  <si>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</si>
  <si>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</si>
  <si>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</si>
  <si>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</si>
  <si>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</si>
  <si>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</si>
  <si>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</si>
  <si>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</si>
  <si>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</si>
  <si>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</si>
  <si>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</si>
  <si>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</si>
  <si>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</si>
  <si>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</si>
  <si>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</si>
  <si>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</si>
  <si>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</si>
  <si>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</si>
  <si>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</si>
  <si>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</si>
  <si>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</si>
  <si>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</si>
  <si>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</si>
  <si>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</si>
  <si>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</si>
  <si>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</si>
  <si>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</si>
  <si>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</si>
  <si>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</si>
  <si>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</si>
  <si>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</si>
  <si>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</si>
  <si>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</si>
  <si>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</si>
  <si>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</si>
  <si>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</si>
  <si>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</si>
  <si>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</si>
  <si>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</si>
  <si>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</si>
  <si>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</si>
  <si>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</si>
  <si>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</si>
  <si>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</si>
  <si>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</si>
  <si>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</si>
  <si>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</si>
  <si>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</si>
  <si>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</si>
  <si>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</si>
  <si>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</si>
  <si>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</si>
  <si>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</si>
  <si>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</si>
  <si>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</si>
  <si>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</si>
  <si>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</si>
  <si>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</si>
  <si>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</si>
  <si>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</si>
  <si>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</si>
  <si>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</si>
  <si>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</si>
  <si>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</si>
  <si>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</si>
  <si>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</si>
  <si>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</si>
  <si>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</si>
  <si>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</si>
  <si>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</si>
  <si>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</si>
  <si>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</si>
  <si>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</si>
  <si>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</si>
  <si>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</si>
  <si>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</si>
  <si>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</si>
  <si>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</si>
  <si>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</si>
  <si>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</si>
  <si>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</si>
  <si>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</si>
  <si>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</si>
  <si>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</si>
  <si>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</si>
  <si>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</si>
  <si>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</si>
  <si>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</si>
  <si>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</si>
  <si>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</si>
  <si>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</si>
  <si>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</si>
  <si>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</si>
  <si>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</si>
  <si>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</si>
  <si>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</si>
  <si>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</si>
  <si>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</si>
  <si>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</si>
  <si>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</si>
  <si>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</si>
  <si>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</si>
  <si>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</si>
  <si>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</si>
  <si>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</si>
  <si>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</si>
  <si>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</si>
  <si>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</si>
  <si>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</si>
  <si>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</si>
  <si>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</si>
  <si>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</si>
  <si>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</si>
  <si>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</si>
  <si>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</si>
  <si>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</si>
  <si>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</si>
  <si>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</si>
  <si>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</si>
  <si>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</si>
  <si>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</si>
  <si>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</si>
  <si>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</si>
  <si>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</si>
  <si>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</si>
  <si>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</si>
  <si>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</si>
  <si>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</si>
  <si>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</si>
  <si>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</si>
  <si>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</si>
  <si>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</si>
  <si>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</si>
  <si>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</si>
  <si>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</si>
  <si>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</si>
  <si>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</si>
  <si>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</si>
  <si>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</si>
  <si>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</si>
  <si>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</si>
  <si>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</si>
  <si>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</si>
  <si>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</si>
  <si>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</si>
  <si>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</si>
  <si>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</si>
  <si>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</si>
  <si>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</si>
  <si>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</si>
  <si>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</si>
  <si>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</si>
  <si>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</si>
  <si>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</si>
  <si>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</si>
  <si>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</si>
  <si>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</si>
  <si>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</si>
  <si>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</si>
  <si>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</si>
  <si>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</si>
  <si>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</si>
  <si>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</si>
  <si>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</si>
  <si>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</si>
  <si>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</si>
  <si>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</si>
  <si>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</si>
  <si>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</si>
  <si>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</si>
  <si>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</si>
  <si>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</si>
  <si>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</si>
  <si>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</si>
  <si>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</si>
  <si>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</si>
  <si>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</si>
  <si>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</si>
  <si>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</si>
  <si>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</si>
  <si>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</si>
  <si>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</si>
  <si>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</si>
  <si>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</si>
  <si>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</si>
  <si>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</si>
  <si>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</si>
  <si>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</si>
  <si>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</si>
  <si>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</si>
  <si>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</si>
  <si>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</si>
  <si>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</si>
  <si>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</si>
  <si>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</si>
  <si>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</si>
  <si>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</si>
  <si>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</si>
  <si>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</si>
  <si>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</si>
  <si>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</si>
  <si>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</si>
  <si>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</si>
  <si>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</si>
  <si>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</si>
  <si>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</si>
  <si>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</si>
  <si>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</si>
  <si>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</si>
  <si>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</si>
  <si>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</si>
  <si>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</si>
  <si>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</si>
  <si>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</si>
  <si>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</si>
  <si>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</si>
  <si>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</si>
  <si>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</si>
  <si>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</si>
  <si>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</si>
  <si>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</si>
  <si>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</si>
  <si>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</si>
  <si>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</si>
  <si>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</si>
  <si>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</si>
  <si>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</si>
  <si>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</si>
  <si>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</si>
  <si>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</si>
  <si>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</si>
  <si>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</si>
  <si>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</si>
  <si>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</si>
  <si>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</si>
  <si>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</si>
  <si>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</si>
  <si>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</si>
  <si>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</si>
  <si>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</si>
  <si>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</si>
  <si>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</si>
  <si>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</si>
  <si>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</si>
  <si>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</si>
  <si>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</si>
  <si>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</si>
  <si>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</si>
  <si>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</si>
  <si>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</si>
  <si>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</si>
  <si>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</si>
  <si>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</si>
  <si>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</si>
  <si>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</si>
  <si>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</si>
  <si>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</si>
  <si>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</si>
  <si>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</si>
  <si>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</si>
  <si>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</si>
  <si>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</si>
  <si>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</si>
  <si>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</si>
  <si>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</si>
  <si>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</si>
  <si>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</si>
  <si>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</si>
  <si>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</si>
  <si>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</si>
  <si>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</si>
  <si>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</si>
  <si>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</si>
  <si>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</si>
  <si>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</si>
  <si>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</si>
  <si>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</si>
  <si>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</si>
  <si>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</si>
  <si>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</si>
  <si>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</si>
  <si>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</si>
  <si>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</si>
  <si>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</si>
  <si>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</si>
  <si>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</si>
  <si>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</si>
  <si>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</si>
  <si>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</si>
  <si>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</si>
  <si>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</si>
  <si>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</si>
  <si>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</si>
  <si>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</si>
  <si>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</si>
  <si>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</si>
  <si>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</si>
  <si>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</si>
  <si>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</si>
  <si>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</si>
  <si>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</si>
  <si>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</si>
  <si>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</si>
  <si>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</si>
  <si>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</si>
  <si>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</si>
  <si>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</si>
  <si>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</si>
  <si>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</si>
  <si>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</si>
  <si>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</si>
  <si>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</si>
  <si>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</si>
  <si>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</si>
  <si>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</si>
  <si>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</si>
  <si>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</si>
  <si>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</si>
  <si>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</si>
  <si>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</si>
  <si>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</si>
  <si>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</si>
  <si>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</si>
  <si>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</si>
  <si>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</si>
  <si>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</si>
  <si>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</si>
  <si>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</si>
  <si>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</si>
  <si>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</si>
  <si>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</si>
  <si>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</si>
  <si>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</si>
  <si>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</si>
  <si>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</si>
  <si>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</si>
  <si>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</si>
  <si>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</si>
  <si>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</si>
  <si>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</si>
  <si>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</si>
  <si>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</si>
  <si>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</si>
  <si>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</si>
  <si>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</si>
  <si>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</si>
  <si>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</si>
  <si>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</si>
  <si>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</si>
  <si>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</si>
  <si>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</si>
  <si>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</si>
  <si>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</si>
  <si>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</si>
  <si>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</si>
  <si>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</si>
  <si>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</si>
  <si>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</si>
  <si>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</si>
  <si>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</si>
  <si>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</si>
  <si>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</si>
  <si>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</si>
  <si>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</si>
  <si>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</si>
  <si>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</si>
  <si>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</si>
  <si>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</si>
  <si>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</si>
  <si>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</si>
  <si>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</si>
  <si>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</si>
  <si>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</si>
  <si>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</si>
  <si>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</si>
  <si>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</si>
  <si>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</si>
  <si>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</si>
  <si>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</si>
  <si>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</si>
  <si>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</si>
  <si>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</si>
  <si>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</si>
  <si>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</si>
  <si>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</si>
  <si>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</si>
  <si>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</si>
  <si>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</si>
  <si>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</si>
  <si>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</si>
  <si>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</si>
  <si>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</si>
  <si>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</si>
  <si>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</si>
  <si>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</si>
  <si>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</si>
  <si>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</si>
  <si>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</si>
  <si>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</si>
  <si>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</si>
  <si>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</si>
  <si>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</si>
  <si>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</si>
  <si>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</si>
  <si>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</si>
  <si>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</si>
  <si>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</si>
  <si>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</si>
  <si>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</si>
  <si>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</si>
  <si>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</si>
  <si>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</si>
  <si>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</si>
  <si>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</si>
  <si>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</si>
  <si>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</si>
  <si>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</si>
  <si>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</si>
  <si>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</si>
  <si>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</si>
  <si>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</si>
  <si>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</si>
  <si>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</si>
  <si>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</si>
  <si>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</si>
  <si>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</si>
  <si>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</si>
  <si>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</si>
  <si>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</si>
  <si>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</si>
  <si>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</si>
  <si>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</si>
  <si>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</si>
  <si>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</si>
  <si>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</si>
  <si>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</si>
  <si>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</si>
  <si>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</si>
  <si>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</si>
  <si>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</si>
  <si>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</si>
  <si>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</si>
  <si>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</si>
  <si>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</si>
  <si>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</si>
  <si>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</si>
  <si>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</si>
  <si>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</si>
  <si>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</si>
  <si>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</si>
  <si>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</si>
  <si>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</si>
  <si>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</si>
  <si>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</si>
  <si>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</si>
  <si>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</si>
  <si>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</si>
  <si>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</si>
  <si>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</si>
  <si>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</si>
  <si>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</si>
  <si>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</si>
  <si>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</si>
  <si>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</si>
  <si>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</si>
  <si>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</si>
  <si>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</si>
  <si>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</si>
  <si>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</si>
  <si>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</si>
  <si>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</si>
  <si>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</si>
  <si>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</si>
  <si>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</si>
  <si>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</si>
  <si>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</si>
  <si>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</si>
  <si>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</si>
  <si>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</si>
  <si>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</si>
  <si>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</si>
  <si>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</si>
  <si>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</si>
  <si>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</si>
  <si>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</si>
  <si>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</si>
  <si>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</si>
  <si>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</si>
  <si>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</si>
  <si>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</si>
  <si>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</si>
  <si>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</si>
  <si>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</si>
  <si>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</si>
  <si>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</si>
  <si>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</si>
  <si>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</si>
  <si>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</si>
  <si>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</si>
  <si>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</si>
  <si>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</si>
  <si>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</si>
  <si>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</si>
  <si>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</si>
  <si>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</si>
  <si>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</si>
  <si>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</si>
  <si>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</si>
  <si>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</si>
  <si>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</si>
  <si>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</si>
  <si>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</si>
  <si>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</si>
  <si>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</si>
  <si>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</si>
  <si>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</si>
  <si>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</si>
  <si>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</si>
  <si>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</si>
  <si>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</si>
  <si>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</si>
  <si>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</si>
  <si>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</si>
  <si>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</si>
  <si>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</si>
  <si>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</si>
  <si>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</si>
  <si>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</si>
  <si>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</si>
  <si>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</si>
  <si>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</si>
  <si>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</si>
  <si>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</si>
  <si>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</si>
  <si>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</si>
  <si>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</si>
  <si>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</si>
  <si>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</si>
  <si>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</si>
  <si>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</si>
  <si>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</si>
  <si>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</si>
  <si>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</si>
  <si>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</si>
  <si>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</si>
  <si>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</si>
  <si>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</si>
  <si>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</si>
  <si>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</si>
  <si>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</si>
  <si>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</si>
  <si>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</si>
  <si>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</si>
  <si>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</si>
  <si>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</si>
  <si>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</si>
  <si>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</si>
  <si>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</si>
  <si>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</si>
  <si>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</si>
  <si>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</si>
  <si>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</si>
  <si>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</si>
  <si>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</si>
  <si>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</si>
  <si>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</si>
  <si>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</si>
  <si>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</si>
  <si>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</si>
  <si>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</si>
  <si>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</si>
  <si>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</si>
  <si>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</si>
  <si>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</si>
  <si>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</si>
  <si>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</si>
  <si>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</si>
  <si>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</si>
  <si>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</si>
  <si>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</si>
  <si>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</si>
  <si>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</si>
  <si>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</si>
  <si>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</si>
  <si>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</si>
  <si>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</si>
  <si>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</si>
  <si>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</si>
  <si>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</si>
  <si>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</si>
  <si>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</si>
  <si>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</si>
  <si>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</si>
  <si>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</si>
  <si>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</si>
  <si>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</si>
  <si>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</si>
  <si>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</si>
  <si>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</si>
  <si>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</si>
  <si>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</si>
  <si>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</si>
  <si>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</si>
  <si>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</si>
  <si>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</si>
  <si>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</si>
  <si>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</si>
  <si>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</si>
  <si>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</si>
  <si>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</si>
  <si>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</si>
  <si>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</si>
  <si>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</si>
  <si>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</si>
  <si>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</si>
  <si>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</si>
  <si>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</si>
  <si>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</si>
  <si>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</si>
  <si>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</si>
  <si>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</si>
  <si>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</si>
  <si>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</si>
  <si>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</si>
  <si>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</si>
  <si>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</si>
  <si>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</si>
  <si>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</si>
  <si>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</si>
  <si>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</si>
  <si>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</si>
  <si>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</si>
  <si>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</si>
  <si>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</si>
  <si>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</si>
  <si>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</si>
  <si>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</si>
  <si>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</si>
  <si>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</si>
  <si>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</si>
  <si>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</si>
  <si>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</si>
  <si>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</si>
  <si>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</si>
  <si>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</si>
  <si>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</si>
  <si>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</si>
  <si>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</si>
  <si>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</si>
  <si>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</si>
  <si>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</si>
  <si>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</si>
  <si>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</si>
  <si>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</si>
  <si>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</si>
  <si>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</si>
  <si>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</si>
  <si>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</si>
  <si>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</si>
  <si>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</si>
  <si>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</si>
  <si>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</si>
  <si>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</si>
  <si>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</si>
  <si>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</si>
  <si>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</si>
  <si>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</si>
  <si>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</si>
  <si>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</si>
  <si>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</si>
  <si>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</si>
  <si>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</si>
  <si>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</si>
  <si>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</si>
  <si>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</si>
  <si>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</si>
  <si>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</si>
  <si>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</si>
  <si>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</si>
  <si>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</si>
  <si>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</si>
  <si>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</si>
  <si>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</si>
  <si>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</si>
  <si>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</si>
  <si>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</si>
  <si>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</si>
  <si>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</si>
  <si>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</si>
  <si>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</si>
  <si>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</si>
  <si>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</si>
  <si>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</si>
  <si>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</si>
  <si>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</si>
  <si>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</si>
  <si>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</si>
  <si>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</si>
  <si>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</si>
  <si>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</si>
  <si>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</si>
  <si>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</si>
  <si>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</si>
  <si>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</si>
  <si>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</si>
  <si>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</si>
  <si>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</si>
  <si>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</si>
  <si>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</si>
  <si>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</si>
  <si>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</si>
  <si>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</si>
  <si>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</si>
  <si>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</si>
  <si>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</si>
  <si>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</si>
  <si>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</si>
  <si>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</si>
  <si>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</si>
  <si>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</si>
  <si>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</si>
  <si>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</si>
  <si>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</si>
  <si>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</si>
  <si>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</si>
  <si>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</si>
  <si>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</si>
  <si>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</si>
  <si>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</si>
  <si>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</si>
  <si>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</si>
  <si>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</si>
  <si>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</si>
  <si>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</si>
  <si>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</si>
  <si>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</si>
  <si>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</si>
  <si>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</si>
  <si>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</si>
  <si>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</si>
  <si>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</si>
  <si>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</si>
  <si>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</si>
  <si>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</si>
  <si>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</si>
  <si>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</si>
  <si>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</si>
  <si>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</si>
  <si>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</si>
  <si>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</si>
  <si>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</si>
  <si>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</si>
  <si>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</si>
  <si>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</si>
  <si>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</si>
  <si>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</si>
  <si>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</si>
  <si>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</si>
  <si>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</si>
  <si>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</si>
  <si>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</si>
  <si>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</si>
  <si>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</si>
  <si>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</si>
  <si>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</si>
  <si>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</si>
  <si>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</si>
  <si>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</si>
  <si>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</si>
  <si>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</si>
  <si>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</si>
  <si>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</si>
  <si>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</si>
  <si>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</si>
  <si>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</si>
  <si>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</si>
  <si>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</si>
  <si>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</si>
  <si>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</si>
  <si>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</si>
  <si>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</si>
  <si>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</si>
  <si>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</si>
  <si>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</si>
  <si>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</si>
  <si>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</si>
  <si>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</si>
  <si>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</si>
  <si>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</si>
  <si>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</si>
  <si>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</si>
  <si>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</si>
  <si>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</si>
  <si>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</si>
  <si>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</si>
  <si>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</si>
  <si>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</si>
  <si>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</si>
  <si>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</si>
  <si>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</si>
  <si>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</si>
  <si>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</si>
  <si>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</si>
  <si>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</si>
  <si>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</si>
  <si>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</si>
  <si>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</si>
  <si>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</si>
  <si>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</si>
  <si>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</si>
  <si>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</si>
  <si>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</si>
  <si>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</si>
  <si>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</si>
  <si>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</si>
  <si>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</si>
  <si>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</si>
  <si>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</si>
  <si>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</si>
  <si>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</si>
  <si>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</si>
  <si>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</si>
  <si>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</si>
  <si>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</si>
  <si>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</si>
  <si>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</si>
  <si>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</si>
  <si>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</si>
  <si>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</si>
  <si>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</si>
  <si>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</si>
  <si>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</si>
  <si>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</si>
  <si>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</si>
  <si>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</si>
  <si>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</si>
  <si>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</si>
  <si>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</si>
  <si>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</si>
  <si>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</si>
  <si>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</si>
  <si>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</si>
  <si>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</si>
  <si>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</si>
  <si>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</si>
  <si>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</si>
  <si>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</si>
  <si>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</si>
  <si>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</si>
  <si>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</si>
  <si>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</si>
  <si>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</si>
  <si>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</si>
  <si>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</si>
  <si>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</si>
  <si>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</si>
  <si>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</si>
  <si>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</si>
  <si>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</si>
  <si>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</si>
  <si>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</si>
  <si>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</si>
  <si>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</si>
  <si>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</si>
  <si>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</si>
  <si>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</si>
  <si>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</si>
  <si>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</si>
  <si>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</si>
  <si>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</si>
  <si>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</si>
  <si>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</si>
  <si>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</si>
  <si>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</si>
  <si>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</si>
  <si>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</si>
  <si>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</si>
  <si>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</si>
  <si>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</si>
  <si>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</si>
  <si>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</si>
  <si>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</si>
  <si>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</si>
  <si>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</si>
  <si>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</si>
  <si>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</si>
  <si>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</si>
  <si>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</si>
  <si>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</si>
  <si>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</si>
  <si>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</si>
  <si>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</si>
  <si>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</si>
  <si>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</si>
  <si>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</si>
  <si>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</si>
  <si>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</si>
  <si>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</si>
  <si>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</si>
  <si>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</si>
  <si>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</si>
  <si>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</si>
  <si>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</si>
  <si>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</si>
  <si>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</si>
  <si>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</si>
  <si>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</si>
  <si>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</si>
  <si>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</si>
  <si>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</si>
  <si>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</si>
  <si>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</si>
  <si>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</si>
  <si>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</si>
  <si>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</si>
  <si>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</si>
  <si>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</si>
  <si>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</si>
  <si>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</si>
  <si>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</si>
  <si>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</si>
  <si>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</si>
  <si>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</si>
  <si>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</si>
  <si>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</si>
  <si>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</si>
  <si>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</si>
  <si>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</si>
  <si>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</si>
  <si>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</si>
  <si>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</si>
  <si>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</si>
  <si>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</si>
  <si>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</si>
  <si>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</si>
  <si>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</si>
  <si>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</si>
  <si>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</si>
  <si>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</si>
  <si>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</si>
  <si>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</si>
  <si>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</si>
  <si>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</si>
  <si>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</si>
  <si>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</si>
  <si>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</si>
  <si>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</si>
  <si>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</si>
  <si>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</si>
  <si>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</si>
  <si>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</si>
  <si>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</si>
  <si>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</si>
  <si>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</si>
  <si>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</si>
  <si>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</si>
  <si>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</si>
  <si>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</si>
  <si>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</si>
  <si>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</si>
  <si>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</si>
  <si>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</si>
  <si>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</si>
  <si>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</si>
  <si>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</si>
  <si>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</si>
  <si>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</si>
  <si>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</si>
  <si>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</si>
  <si>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</si>
  <si>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</si>
  <si>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</si>
  <si>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</si>
  <si>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</si>
  <si>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</si>
  <si>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</si>
  <si>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</si>
  <si>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</si>
  <si>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</si>
  <si>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</si>
  <si>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</si>
  <si>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</si>
  <si>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</si>
  <si>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</si>
  <si>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</si>
  <si>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</si>
  <si>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</si>
  <si>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</si>
  <si>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</si>
  <si>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</si>
  <si>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</si>
  <si>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</si>
  <si>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</si>
  <si>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</si>
  <si>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</si>
  <si>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</si>
  <si>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</si>
  <si>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</si>
  <si>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</si>
  <si>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</si>
  <si>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</si>
  <si>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</si>
  <si>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</si>
  <si>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</si>
  <si>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</si>
  <si>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</si>
  <si>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</si>
  <si>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</si>
  <si>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</si>
  <si>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</si>
  <si>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</si>
  <si>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</si>
  <si>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</si>
  <si>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</si>
  <si>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</si>
  <si>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</si>
  <si>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</si>
  <si>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</si>
  <si>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</si>
  <si>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</si>
  <si>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</si>
  <si>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</si>
  <si>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</si>
  <si>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</si>
  <si>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</si>
  <si>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</si>
  <si>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</si>
  <si>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</si>
  <si>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</si>
  <si>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</si>
  <si>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</si>
  <si>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</si>
  <si>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</si>
  <si>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</si>
  <si>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</si>
  <si>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</si>
  <si>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</si>
  <si>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</si>
  <si>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</si>
  <si>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</si>
  <si>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</si>
  <si>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</si>
  <si>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</si>
  <si>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</si>
  <si>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</si>
  <si>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</si>
  <si>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</si>
  <si>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</si>
  <si>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</si>
  <si>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</si>
  <si>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</si>
  <si>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</si>
  <si>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</si>
  <si>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</si>
  <si>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</si>
  <si>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</si>
  <si>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</si>
  <si>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</si>
  <si>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</si>
  <si>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</si>
  <si>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</si>
  <si>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</si>
  <si>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</si>
  <si>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</si>
  <si>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</si>
  <si>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</si>
  <si>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</si>
  <si>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</si>
  <si>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</si>
  <si>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</si>
  <si>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</si>
  <si>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</si>
  <si>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</si>
  <si>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</si>
  <si>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</si>
  <si>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</si>
  <si>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</si>
  <si>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</si>
  <si>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</si>
  <si>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</si>
  <si>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</si>
  <si>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</si>
  <si>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</si>
  <si>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</si>
  <si>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</si>
  <si>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</si>
  <si>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</si>
  <si>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</si>
  <si>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</si>
  <si>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</si>
  <si>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</si>
  <si>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</si>
  <si>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</si>
  <si>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</si>
  <si>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</si>
  <si>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</si>
  <si>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</si>
  <si>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</si>
  <si>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</si>
  <si>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</si>
  <si>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</si>
  <si>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</si>
  <si>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</si>
  <si>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</si>
  <si>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</si>
  <si>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</si>
  <si>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</si>
  <si>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</si>
  <si>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</si>
  <si>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</si>
  <si>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</si>
  <si>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</si>
  <si>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</si>
  <si>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</si>
  <si>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</si>
  <si>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</si>
  <si>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</si>
  <si>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</si>
  <si>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</si>
  <si>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</si>
  <si>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</si>
  <si>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</si>
  <si>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</si>
  <si>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</si>
  <si>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</si>
  <si>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</si>
  <si>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</si>
  <si>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</si>
  <si>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</si>
  <si>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</si>
  <si>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</si>
  <si>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</si>
  <si>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</si>
  <si>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</si>
  <si>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</si>
  <si>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</si>
  <si>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</si>
  <si>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</si>
  <si>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</si>
  <si>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</si>
  <si>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</si>
  <si>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</si>
  <si>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</si>
  <si>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</si>
  <si>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</si>
  <si>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</si>
  <si>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</si>
  <si>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</si>
  <si>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</si>
  <si>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</si>
  <si>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</si>
  <si>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</si>
  <si>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</si>
  <si>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</si>
  <si>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</si>
  <si>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</si>
  <si>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</si>
  <si>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</si>
  <si>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</si>
  <si>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</si>
  <si>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</si>
  <si>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</si>
  <si>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</si>
  <si>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</si>
  <si>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</si>
  <si>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</si>
  <si>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</si>
  <si>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</si>
  <si>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</si>
  <si>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</si>
  <si>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</si>
  <si>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</si>
  <si>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</si>
  <si>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</si>
  <si>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</si>
  <si>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</si>
  <si>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</si>
  <si>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</si>
  <si>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</si>
  <si>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</si>
  <si>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</si>
  <si>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</si>
  <si>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</si>
  <si>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</si>
  <si>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</si>
  <si>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</si>
  <si>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</si>
  <si>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</si>
  <si>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</si>
  <si>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</si>
  <si>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</si>
  <si>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</si>
  <si>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</si>
  <si>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</si>
  <si>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</si>
  <si>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</si>
  <si>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</si>
  <si>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</si>
  <si>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</si>
  <si>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</si>
  <si>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</si>
  <si>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</si>
  <si>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</si>
  <si>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</si>
  <si>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</si>
  <si>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</si>
  <si>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</si>
  <si>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</si>
  <si>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</si>
  <si>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</si>
  <si>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</si>
  <si>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</si>
  <si>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</si>
  <si>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</si>
  <si>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</si>
  <si>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</si>
  <si>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</si>
  <si>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</si>
  <si>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</si>
  <si>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</si>
  <si>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</si>
  <si>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</si>
  <si>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</si>
  <si>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</si>
  <si>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</si>
  <si>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</si>
  <si>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</si>
  <si>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</si>
  <si>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</si>
  <si>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</si>
  <si>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</si>
  <si>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</si>
  <si>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</si>
  <si>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</si>
  <si>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</si>
  <si>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</si>
  <si>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</si>
  <si>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</si>
  <si>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</si>
  <si>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</si>
  <si>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</si>
  <si>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</si>
  <si>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</si>
  <si>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</si>
  <si>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</si>
  <si>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</si>
  <si>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</si>
  <si>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</si>
  <si>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</si>
  <si>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</si>
  <si>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</si>
  <si>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</si>
  <si>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</si>
  <si>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</si>
  <si>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</si>
  <si>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</si>
  <si>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</si>
  <si>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</si>
  <si>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</si>
  <si>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</si>
  <si>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</si>
  <si>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</si>
  <si>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</si>
  <si>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</si>
  <si>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</si>
  <si>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</si>
  <si>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</si>
  <si>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</si>
  <si>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</si>
  <si>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</si>
  <si>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</si>
  <si>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</si>
  <si>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</si>
  <si>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</si>
  <si>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</si>
  <si>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</si>
  <si>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</si>
  <si>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</si>
  <si>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</si>
  <si>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</si>
  <si>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</si>
  <si>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</si>
  <si>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</si>
  <si>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</si>
  <si>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</si>
  <si>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</si>
  <si>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</si>
  <si>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</si>
  <si>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</si>
  <si>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</si>
  <si>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</si>
  <si>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</si>
  <si>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</si>
  <si>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</si>
  <si>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</si>
  <si>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</si>
  <si>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</si>
  <si>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</si>
  <si>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</si>
  <si>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</si>
  <si>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</si>
  <si>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</si>
  <si>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</si>
  <si>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</si>
  <si>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</si>
  <si>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</si>
  <si>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</si>
  <si>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</si>
  <si>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</si>
  <si>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</si>
  <si>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</si>
  <si>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</si>
  <si>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</si>
  <si>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</si>
  <si>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</si>
  <si>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</si>
  <si>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</si>
  <si>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</si>
  <si>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</si>
  <si>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</si>
  <si>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</si>
  <si>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</si>
  <si>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</si>
  <si>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</si>
  <si>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</si>
  <si>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</si>
  <si>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</si>
  <si>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</si>
  <si>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</si>
  <si>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</si>
  <si>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</si>
  <si>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</si>
  <si>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</si>
  <si>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</si>
  <si>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</si>
  <si>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</si>
  <si>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</si>
  <si>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</si>
  <si>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</si>
  <si>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</si>
  <si>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</si>
  <si>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</si>
  <si>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</si>
  <si>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</si>
  <si>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</si>
  <si>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</si>
  <si>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</si>
  <si>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</si>
  <si>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</si>
  <si>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</si>
  <si>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</si>
  <si>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</si>
  <si>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</si>
  <si>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</si>
  <si>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</si>
  <si>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</si>
  <si>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</si>
  <si>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</si>
  <si>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</si>
  <si>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</si>
  <si>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</si>
  <si>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</si>
  <si>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</si>
  <si>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</si>
  <si>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</si>
  <si>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</si>
  <si>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</si>
  <si>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</si>
  <si>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</si>
  <si>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</si>
  <si>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</si>
  <si>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</si>
  <si>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</si>
  <si>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</si>
  <si>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</si>
  <si>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</si>
  <si>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</si>
  <si>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</si>
  <si>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</si>
  <si>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</si>
  <si>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</si>
  <si>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</si>
  <si>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</si>
  <si>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</si>
  <si>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</si>
  <si>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</si>
  <si>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</si>
  <si>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</si>
  <si>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</si>
  <si>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</si>
  <si>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</si>
  <si>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</si>
  <si>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</si>
  <si>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</si>
  <si>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</si>
  <si>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</si>
  <si>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</si>
  <si>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</si>
  <si>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</si>
  <si>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</si>
  <si>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</si>
  <si>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</si>
  <si>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</si>
  <si>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</si>
  <si>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</si>
  <si>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</si>
  <si>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</si>
  <si>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</si>
  <si>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</si>
  <si>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</si>
  <si>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</si>
  <si>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</si>
  <si>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</si>
  <si>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</si>
  <si>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</si>
  <si>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</si>
  <si>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</si>
  <si>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</si>
  <si>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</si>
  <si>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</si>
  <si>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</si>
  <si>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</si>
  <si>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</si>
  <si>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</si>
  <si>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</si>
  <si>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</si>
  <si>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</si>
  <si>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</si>
  <si>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</si>
  <si>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</si>
  <si>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</si>
  <si>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</si>
  <si>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</si>
  <si>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</si>
  <si>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</si>
  <si>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</si>
  <si>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</si>
  <si>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</si>
  <si>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</si>
  <si>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</si>
  <si>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</si>
  <si>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</si>
  <si>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</si>
  <si>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</si>
  <si>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</si>
  <si>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</si>
  <si>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</si>
  <si>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</si>
  <si>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</si>
  <si>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</si>
  <si>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</si>
  <si>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</si>
  <si>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</si>
  <si>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</si>
  <si>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</si>
  <si>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</si>
  <si>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</si>
  <si>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</si>
  <si>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</si>
  <si>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</si>
  <si>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</si>
  <si>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</si>
  <si>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</si>
  <si>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</si>
  <si>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</si>
  <si>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</si>
  <si>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</si>
  <si>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</si>
  <si>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</si>
  <si>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</si>
  <si>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</si>
  <si>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</si>
  <si>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</si>
  <si>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</si>
  <si>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</si>
  <si>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</si>
  <si>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</si>
  <si>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</si>
  <si>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</si>
  <si>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</si>
  <si>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</si>
  <si>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</si>
  <si>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</si>
  <si>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</si>
  <si>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</si>
  <si>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</si>
  <si>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</si>
  <si>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</si>
  <si>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</si>
  <si>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</si>
  <si>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</si>
  <si>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</si>
  <si>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</si>
  <si>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</si>
  <si>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</si>
  <si>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</si>
  <si>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</si>
  <si>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</si>
  <si>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</si>
  <si>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</si>
  <si>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</si>
  <si>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</si>
  <si>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</si>
  <si>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</si>
  <si>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</si>
  <si>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</si>
  <si>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</si>
  <si>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</si>
  <si>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</si>
  <si>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</si>
  <si>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</si>
  <si>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</si>
  <si>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</si>
  <si>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</si>
  <si>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</si>
  <si>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</si>
  <si>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</si>
  <si>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</si>
  <si>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</si>
  <si>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</si>
  <si>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</si>
  <si>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</si>
  <si>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</si>
  <si>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</si>
  <si>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</si>
  <si>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</si>
  <si>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</si>
  <si>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</si>
  <si>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</si>
  <si>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</si>
  <si>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</si>
  <si>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</si>
  <si>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</si>
  <si>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</si>
  <si>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</si>
  <si>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</si>
  <si>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</si>
  <si>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</si>
  <si>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</si>
  <si>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</si>
  <si>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</si>
  <si>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</si>
  <si>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</si>
  <si>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</si>
  <si>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</si>
  <si>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</si>
  <si>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</si>
  <si>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</si>
  <si>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</si>
  <si>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</si>
  <si>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</si>
  <si>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</si>
  <si>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</si>
  <si>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</si>
  <si>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</si>
  <si>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</si>
  <si>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</si>
  <si>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</si>
  <si>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</si>
  <si>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</si>
  <si>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</si>
  <si>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</si>
  <si>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</si>
  <si>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</si>
  <si>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</si>
  <si>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</si>
  <si>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</si>
  <si>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</si>
  <si>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</si>
  <si>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</si>
  <si>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</si>
  <si>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</si>
  <si>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</si>
  <si>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</si>
  <si>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</si>
  <si>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</si>
  <si>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</si>
  <si>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</si>
  <si>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</si>
  <si>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</si>
  <si>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</si>
  <si>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</si>
  <si>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</si>
  <si>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</si>
  <si>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</si>
  <si>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</si>
  <si>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</si>
  <si>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</si>
  <si>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</si>
  <si>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</si>
  <si>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</si>
  <si>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</si>
  <si>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</si>
  <si>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</si>
  <si>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</si>
  <si>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</si>
  <si>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</si>
  <si>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</si>
  <si>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</si>
  <si>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</si>
  <si>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</si>
  <si>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</si>
  <si>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</si>
  <si>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</si>
  <si>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</si>
  <si>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</si>
  <si>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</si>
  <si>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</si>
  <si>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</si>
  <si>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</si>
  <si>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</si>
  <si>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</si>
  <si>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</si>
  <si>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</si>
  <si>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</si>
  <si>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</si>
  <si>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</si>
  <si>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</si>
  <si>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</si>
  <si>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</si>
  <si>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</si>
  <si>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</si>
  <si>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</si>
  <si>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</si>
  <si>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</si>
  <si>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</si>
  <si>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</si>
  <si>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</si>
  <si>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</si>
  <si>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</si>
  <si>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</si>
  <si>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</si>
  <si>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</si>
  <si>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</si>
  <si>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</si>
  <si>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</si>
  <si>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</si>
  <si>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</si>
  <si>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</si>
  <si>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</si>
  <si>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</si>
  <si>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</si>
  <si>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</si>
  <si>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</si>
  <si>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</si>
  <si>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</si>
  <si>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</si>
  <si>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</si>
  <si>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</si>
  <si>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</si>
  <si>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</si>
  <si>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</si>
  <si>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</si>
  <si>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</si>
  <si>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</si>
  <si>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</si>
  <si>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</si>
  <si>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</si>
  <si>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</si>
  <si>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</si>
  <si>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</si>
  <si>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</si>
  <si>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</si>
  <si>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</si>
  <si>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</si>
  <si>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</si>
  <si>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</si>
  <si>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</si>
  <si>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</si>
  <si>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</si>
  <si>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</si>
  <si>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</si>
  <si>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</si>
  <si>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</si>
  <si>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</si>
  <si>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</si>
  <si>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</si>
  <si>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</si>
  <si>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</si>
  <si>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</si>
  <si>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</si>
  <si>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</si>
  <si>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</si>
  <si>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</si>
  <si>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</si>
  <si>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</si>
  <si>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</si>
  <si>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</si>
  <si>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</si>
  <si>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</si>
  <si>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</si>
  <si>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</si>
  <si>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</si>
  <si>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</si>
  <si>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</si>
  <si>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</si>
  <si>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</si>
  <si>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</si>
  <si>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</si>
  <si>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</si>
  <si>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</si>
  <si>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</si>
  <si>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</si>
  <si>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</si>
  <si>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</si>
  <si>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</si>
  <si>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</si>
  <si>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</si>
  <si>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</si>
  <si>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</si>
  <si>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</si>
  <si>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</si>
  <si>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</si>
  <si>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</si>
  <si>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</si>
  <si>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</si>
  <si>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</si>
  <si>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</si>
  <si>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</si>
  <si>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</si>
  <si>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</si>
  <si>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</si>
  <si>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</si>
  <si>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</si>
  <si>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</si>
  <si>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</si>
  <si>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</si>
  <si>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</si>
  <si>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</si>
  <si>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</si>
  <si>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</si>
  <si>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</si>
  <si>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</si>
  <si>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</si>
  <si>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</si>
  <si>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</si>
  <si>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</si>
  <si>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</si>
  <si>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</si>
  <si>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</si>
  <si>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</si>
  <si>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</si>
  <si>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</si>
  <si>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</si>
  <si>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</si>
  <si>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</si>
  <si>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</si>
  <si>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</si>
  <si>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</si>
  <si>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</si>
  <si>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</si>
  <si>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</si>
  <si>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</si>
  <si>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</si>
  <si>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</si>
  <si>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</si>
  <si>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</si>
  <si>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</si>
  <si>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</si>
  <si>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</si>
  <si>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</si>
  <si>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</si>
  <si>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</si>
  <si>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</si>
  <si>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</si>
  <si>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</si>
  <si>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</si>
  <si>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</si>
  <si>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</si>
  <si>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</si>
  <si>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</si>
  <si>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</si>
  <si>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</si>
  <si>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</si>
  <si>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</si>
  <si>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</si>
  <si>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</si>
  <si>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</si>
  <si>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</si>
  <si>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</si>
  <si>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</si>
  <si>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</si>
  <si>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</si>
  <si>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</si>
  <si>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</si>
  <si>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</si>
  <si>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</si>
  <si>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</si>
  <si>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</si>
  <si>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</si>
  <si>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</si>
  <si>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</si>
  <si>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</si>
  <si>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</si>
  <si>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</si>
  <si>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</si>
  <si>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</si>
  <si>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</si>
  <si>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</si>
  <si>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</si>
  <si>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</si>
  <si>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</si>
  <si>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</si>
  <si>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</si>
  <si>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</si>
  <si>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</si>
  <si>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</si>
  <si>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</si>
  <si>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</si>
  <si>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</si>
  <si>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</si>
  <si>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</si>
  <si>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</si>
  <si>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</si>
  <si>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</si>
  <si>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</si>
  <si>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</si>
  <si>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</si>
  <si>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</si>
  <si>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</si>
  <si>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</si>
  <si>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</si>
  <si>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</si>
  <si>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</si>
  <si>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</si>
  <si>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</si>
  <si>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</si>
  <si>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</si>
  <si>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</si>
  <si>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</si>
  <si>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</si>
  <si>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</si>
  <si>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</si>
  <si>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</si>
  <si>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</si>
  <si>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</si>
  <si>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</si>
  <si>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</si>
  <si>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</si>
  <si>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</si>
  <si>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</si>
  <si>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</si>
  <si>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</si>
  <si>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</si>
  <si>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</si>
  <si>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</si>
  <si>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</si>
  <si>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</si>
  <si>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</si>
  <si>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</si>
  <si>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</si>
  <si>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</si>
  <si>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</si>
  <si>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</si>
  <si>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</si>
  <si>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</si>
  <si>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</si>
  <si>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</si>
  <si>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</si>
  <si>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</si>
  <si>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</si>
  <si>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</si>
  <si>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</si>
  <si>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</si>
  <si>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</si>
  <si>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</si>
  <si>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</si>
  <si>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</si>
  <si>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</si>
  <si>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</si>
  <si>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</si>
  <si>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</si>
  <si>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</si>
  <si>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</si>
  <si>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</si>
  <si>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</si>
  <si>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</si>
  <si>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</si>
  <si>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</si>
  <si>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</si>
  <si>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</si>
  <si>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</si>
  <si>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</si>
  <si>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</si>
  <si>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</si>
  <si>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</si>
  <si>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</si>
  <si>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</si>
  <si>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</si>
  <si>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</si>
  <si>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</si>
  <si>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</si>
  <si>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</si>
  <si>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</si>
  <si>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</si>
  <si>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</si>
  <si>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</si>
  <si>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</si>
  <si>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</si>
  <si>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</si>
  <si>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</si>
  <si>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</si>
  <si>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</si>
  <si>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</si>
  <si>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</si>
  <si>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</si>
  <si>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</si>
  <si>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</si>
  <si>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</si>
  <si>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</si>
  <si>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</si>
  <si>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</si>
  <si>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</si>
  <si>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</si>
  <si>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</si>
  <si>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</si>
  <si>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</si>
  <si>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</si>
  <si>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</si>
  <si>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</si>
  <si>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</si>
  <si>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</si>
  <si>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</si>
  <si>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</si>
  <si>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</si>
  <si>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</si>
  <si>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</si>
  <si>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</si>
  <si>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</si>
  <si>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</si>
  <si>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</si>
  <si>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</si>
  <si>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</si>
  <si>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</si>
  <si>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</si>
  <si>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</si>
  <si>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</si>
  <si>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</si>
  <si>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</si>
  <si>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</si>
  <si>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</si>
  <si>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</si>
  <si>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</si>
  <si>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</si>
  <si>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</si>
  <si>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</si>
  <si>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</si>
  <si>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</si>
  <si>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</si>
  <si>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</si>
  <si>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</si>
  <si>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</si>
  <si>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</si>
  <si>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</si>
  <si>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</si>
  <si>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</si>
  <si>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</si>
  <si>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</si>
  <si>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</si>
  <si>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</si>
  <si>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</si>
  <si>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</si>
  <si>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</si>
  <si>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</si>
  <si>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</si>
  <si>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</si>
  <si>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</si>
  <si>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</si>
  <si>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</si>
  <si>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</si>
  <si>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</si>
  <si>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</si>
  <si>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</si>
  <si>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</si>
  <si>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</si>
  <si>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</si>
  <si>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</si>
  <si>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</si>
  <si>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</si>
  <si>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</si>
  <si>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</si>
  <si>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</si>
  <si>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</si>
  <si>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</si>
  <si>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</si>
  <si>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</si>
  <si>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</si>
  <si>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</si>
  <si>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</si>
  <si>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</si>
  <si>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</si>
  <si>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</si>
  <si>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</si>
  <si>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</si>
  <si>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</si>
  <si>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</si>
  <si>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</si>
  <si>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</si>
  <si>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</si>
  <si>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</si>
  <si>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</si>
  <si>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</si>
  <si>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</si>
  <si>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</si>
  <si>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</si>
  <si>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</si>
  <si>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</si>
  <si>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</si>
  <si>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</si>
  <si>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</si>
  <si>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</si>
  <si>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</si>
  <si>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</si>
  <si>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</si>
  <si>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</si>
  <si>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</si>
  <si>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</si>
  <si>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</si>
  <si>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</si>
  <si>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</si>
  <si>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</si>
  <si>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</si>
  <si>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</si>
  <si>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</si>
  <si>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</si>
  <si>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</si>
  <si>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</si>
  <si>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</si>
  <si>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</si>
  <si>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</si>
  <si>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</si>
  <si>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</si>
  <si>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</si>
  <si>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</si>
  <si>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</si>
  <si>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</si>
  <si>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</si>
  <si>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</si>
  <si>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</si>
  <si>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</si>
  <si>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</si>
  <si>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</si>
  <si>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</si>
  <si>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</si>
  <si>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</si>
  <si>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</si>
  <si>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</si>
  <si>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</si>
  <si>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</si>
  <si>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</si>
  <si>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</si>
  <si>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</si>
  <si>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</si>
  <si>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</si>
  <si>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</si>
  <si>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</si>
  <si>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</si>
  <si>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</si>
  <si>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</si>
  <si>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</si>
  <si>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</si>
  <si>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</si>
  <si>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</si>
  <si>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</si>
  <si>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</si>
  <si>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</si>
  <si>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</si>
  <si>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</si>
  <si>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</si>
  <si>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</si>
  <si>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</si>
  <si>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</si>
  <si>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</si>
  <si>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</si>
  <si>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</si>
  <si>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</si>
  <si>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</si>
  <si>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</si>
  <si>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</si>
  <si>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</si>
  <si>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</si>
  <si>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</si>
  <si>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</si>
  <si>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</si>
  <si>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</si>
  <si>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</si>
  <si>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</si>
  <si>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</si>
  <si>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</si>
  <si>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</si>
  <si>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</si>
  <si>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</si>
  <si>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</si>
  <si>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</si>
  <si>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</si>
  <si>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</si>
  <si>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</si>
  <si>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</si>
  <si>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</si>
  <si>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</si>
  <si>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</si>
  <si>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</si>
  <si>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</si>
  <si>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</si>
  <si>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</si>
  <si>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</si>
  <si>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</si>
  <si>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</si>
  <si>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</si>
  <si>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</si>
  <si>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</si>
  <si>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</si>
  <si>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</si>
  <si>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</si>
  <si>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</si>
  <si>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</si>
  <si>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</si>
  <si>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</si>
  <si>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</si>
  <si>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</si>
  <si>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</si>
  <si>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</si>
  <si>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</si>
  <si>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</si>
  <si>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</si>
  <si>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</si>
  <si>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</si>
  <si>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</si>
  <si>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</si>
  <si>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</si>
  <si>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</si>
  <si>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</si>
  <si>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</si>
  <si>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</si>
  <si>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</si>
  <si>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</si>
  <si>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</si>
  <si>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</si>
  <si>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</si>
  <si>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</si>
  <si>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</si>
  <si>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</si>
  <si>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</si>
  <si>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</si>
  <si>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</si>
  <si>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</si>
  <si>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</si>
  <si>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</si>
  <si>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</si>
  <si>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</si>
  <si>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</si>
  <si>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</si>
  <si>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</si>
  <si>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</si>
  <si>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</si>
  <si>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</si>
  <si>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</si>
  <si>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</si>
  <si>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</si>
  <si>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</si>
  <si>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</si>
  <si>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</si>
  <si>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</si>
  <si>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</si>
  <si>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</si>
  <si>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</si>
  <si>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</si>
  <si>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</si>
  <si>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</si>
  <si>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</si>
  <si>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</si>
  <si>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</si>
  <si>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</si>
  <si>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</si>
  <si>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</si>
  <si>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</si>
  <si>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</si>
  <si>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</si>
  <si>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</si>
  <si>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</si>
  <si>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</si>
  <si>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</si>
  <si>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</si>
  <si>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</si>
  <si>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</si>
  <si>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</si>
  <si>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</si>
  <si>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</si>
  <si>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</si>
  <si>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</si>
  <si>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</si>
  <si>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</si>
  <si>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</si>
  <si>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</si>
  <si>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</si>
  <si>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</si>
  <si>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</si>
  <si>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</si>
  <si>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</si>
  <si>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</si>
  <si>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</si>
  <si>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</si>
  <si>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</si>
  <si>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</si>
  <si>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</si>
  <si>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</si>
  <si>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</si>
  <si>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</si>
  <si>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</si>
  <si>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</si>
  <si>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</si>
  <si>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</si>
  <si>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</si>
  <si>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</si>
  <si>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</si>
  <si>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</si>
  <si>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</si>
  <si>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</si>
  <si>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</si>
  <si>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</si>
  <si>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</si>
  <si>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</si>
  <si>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</si>
  <si>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</si>
  <si>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</si>
  <si>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</si>
  <si>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</si>
  <si>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</si>
  <si>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</si>
  <si>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</si>
  <si>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</si>
  <si>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</si>
  <si>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</si>
  <si>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</si>
  <si>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</si>
  <si>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</si>
  <si>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</si>
  <si>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</si>
  <si>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</si>
  <si>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</si>
  <si>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</si>
  <si>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</si>
  <si>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</si>
  <si>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</si>
  <si>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</si>
  <si>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</si>
  <si>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</si>
  <si>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</si>
  <si>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</si>
  <si>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</si>
  <si>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</si>
  <si>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</si>
  <si>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</si>
  <si>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</si>
  <si>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</si>
  <si>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</si>
  <si>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</si>
  <si>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</si>
  <si>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</si>
  <si>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</si>
  <si>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</si>
  <si>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</si>
  <si>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</si>
  <si>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</si>
  <si>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</si>
  <si>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</si>
  <si>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</si>
  <si>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</si>
  <si>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</si>
  <si>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</si>
  <si>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</si>
  <si>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</si>
  <si>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</si>
  <si>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</si>
  <si>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</si>
  <si>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</si>
  <si>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</si>
  <si>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</si>
  <si>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</si>
  <si>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</si>
  <si>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</si>
  <si>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</si>
  <si>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</si>
  <si>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</si>
  <si>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</si>
  <si>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</si>
  <si>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</si>
  <si>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</si>
  <si>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</si>
  <si>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</si>
  <si>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</si>
  <si>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</si>
  <si>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</si>
  <si>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</si>
  <si>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</si>
  <si>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</si>
  <si>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</si>
  <si>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</si>
  <si>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</si>
  <si>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</si>
  <si>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</si>
  <si>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</si>
  <si>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</si>
  <si>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</si>
  <si>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</si>
  <si>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</si>
  <si>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</si>
  <si>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</si>
  <si>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</si>
  <si>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</si>
  <si>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</si>
  <si>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</si>
  <si>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</si>
  <si>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</si>
  <si>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</si>
  <si>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</si>
  <si>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</si>
  <si>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</si>
  <si>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</si>
  <si>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</si>
  <si>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</si>
  <si>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</si>
  <si>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</si>
  <si>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</si>
  <si>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</si>
  <si>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</si>
  <si>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</si>
  <si>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</si>
  <si>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</si>
  <si>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</si>
  <si>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</si>
  <si>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</si>
  <si>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</si>
  <si>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</si>
  <si>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</si>
  <si>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</si>
  <si>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</si>
  <si>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</si>
  <si>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</si>
  <si>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</si>
  <si>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</si>
  <si>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</si>
  <si>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</si>
  <si>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</si>
  <si>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</si>
  <si>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</si>
  <si>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</si>
  <si>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</si>
  <si>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</si>
  <si>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</si>
  <si>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</si>
  <si>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</si>
  <si>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</si>
  <si>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</si>
  <si>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</si>
  <si>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</si>
  <si>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</si>
  <si>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</si>
  <si>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</si>
  <si>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</si>
  <si>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</si>
  <si>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</si>
  <si>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</si>
  <si>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</si>
  <si>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</si>
  <si>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</si>
  <si>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</si>
  <si>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</si>
  <si>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</si>
  <si>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</si>
  <si>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</si>
  <si>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</si>
  <si>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</si>
  <si>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</si>
  <si>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</si>
  <si>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</si>
  <si>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</si>
  <si>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</si>
  <si>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</si>
  <si>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</si>
  <si>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</si>
  <si>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</si>
  <si>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</si>
  <si>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</si>
  <si>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</si>
  <si>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</si>
  <si>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</si>
  <si>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</si>
  <si>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</si>
  <si>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</si>
  <si>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</si>
  <si>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</si>
  <si>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</si>
  <si>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</si>
  <si>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</si>
  <si>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</si>
  <si>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</si>
  <si>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</si>
  <si>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</si>
  <si>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</si>
  <si>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</si>
  <si>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</si>
  <si>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</si>
  <si>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</si>
  <si>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</si>
  <si>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</si>
  <si>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</si>
  <si>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</si>
  <si>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</si>
  <si>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</si>
  <si>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</si>
  <si>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</si>
  <si>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</si>
  <si>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</si>
  <si>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</si>
  <si>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</si>
  <si>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</si>
  <si>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</si>
  <si>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</si>
  <si>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</si>
  <si>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</si>
  <si>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</si>
  <si>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</si>
  <si>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</si>
  <si>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</si>
  <si>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</si>
  <si>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</si>
  <si>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</si>
  <si>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</si>
  <si>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</si>
  <si>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</si>
  <si>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</si>
  <si>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</si>
  <si>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</si>
  <si>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</si>
  <si>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</si>
  <si>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</si>
  <si>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</si>
  <si>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</si>
  <si>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</si>
  <si>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</si>
  <si>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</si>
  <si>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</si>
  <si>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</si>
  <si>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</si>
  <si>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</si>
  <si>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</si>
  <si>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</si>
  <si>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</si>
  <si>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</si>
  <si>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</si>
  <si>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</si>
  <si>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</si>
  <si>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</si>
  <si>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</si>
  <si>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</si>
  <si>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</si>
  <si>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</si>
  <si>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</si>
  <si>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</si>
  <si>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</si>
  <si>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</si>
  <si>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</si>
  <si>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</si>
  <si>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</si>
  <si>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</si>
  <si>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</si>
  <si>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</si>
  <si>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</si>
  <si>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</si>
  <si>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</si>
  <si>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</si>
  <si>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</si>
  <si>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</si>
  <si>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</si>
  <si>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</si>
  <si>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</si>
  <si>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</si>
  <si>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</si>
  <si>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</si>
  <si>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</si>
  <si>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</si>
  <si>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</si>
  <si>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</si>
  <si>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</si>
  <si>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</si>
  <si>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</si>
  <si>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</si>
  <si>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</si>
  <si>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</si>
  <si>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</si>
  <si>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</si>
  <si>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</si>
  <si>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</si>
  <si>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</si>
  <si>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</si>
  <si>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</si>
  <si>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</si>
  <si>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</si>
  <si>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</si>
  <si>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</si>
  <si>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</si>
  <si>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</si>
  <si>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</si>
  <si>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</si>
  <si>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</si>
  <si>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</si>
  <si>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</si>
  <si>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</si>
  <si>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</si>
  <si>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</si>
  <si>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</si>
  <si>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</si>
  <si>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</si>
  <si>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</si>
  <si>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</si>
  <si>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</si>
  <si>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</si>
  <si>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</si>
  <si>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</si>
  <si>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</si>
  <si>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</si>
  <si>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</si>
  <si>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</si>
  <si>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</si>
  <si>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</si>
  <si>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</si>
  <si>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</si>
  <si>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</si>
  <si>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</si>
  <si>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</si>
  <si>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</si>
  <si>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</si>
  <si>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</si>
  <si>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</si>
  <si>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</si>
  <si>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</si>
  <si>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</si>
  <si>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</si>
  <si>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</si>
  <si>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</si>
  <si>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</si>
  <si>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</si>
  <si>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</si>
  <si>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</si>
  <si>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</si>
  <si>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</si>
  <si>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</si>
  <si>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</si>
  <si>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</si>
  <si>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</si>
  <si>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</si>
  <si>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</si>
  <si>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</si>
  <si>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</si>
  <si>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</si>
  <si>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</si>
  <si>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</si>
  <si>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</si>
  <si>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</si>
  <si>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</si>
  <si>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</si>
  <si>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</si>
  <si>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</si>
  <si>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</si>
  <si>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</si>
  <si>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</si>
  <si>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</si>
  <si>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</si>
  <si>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</si>
  <si>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</si>
  <si>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</si>
  <si>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</si>
  <si>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</si>
  <si>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</si>
  <si>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</si>
  <si>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</si>
  <si>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</si>
  <si>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</si>
  <si>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</si>
  <si>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</si>
  <si>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</si>
  <si>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</si>
  <si>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</si>
  <si>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</si>
  <si>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</si>
  <si>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</si>
  <si>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</si>
  <si>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</si>
  <si>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</si>
  <si>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</si>
  <si>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</si>
  <si>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</si>
  <si>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</si>
  <si>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</si>
  <si>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</si>
  <si>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</si>
  <si>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</si>
  <si>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</si>
  <si>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</si>
  <si>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</si>
  <si>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</si>
  <si>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</si>
  <si>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</si>
  <si>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</si>
  <si>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</si>
  <si>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</si>
  <si>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</si>
  <si>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</si>
  <si>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</si>
  <si>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</si>
  <si>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</si>
  <si>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</si>
  <si>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</si>
  <si>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</si>
  <si>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</si>
  <si>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</si>
  <si>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</si>
  <si>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</si>
  <si>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</si>
  <si>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</si>
  <si>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</si>
  <si>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</si>
  <si>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</si>
  <si>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</si>
  <si>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</si>
  <si>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</si>
  <si>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</si>
  <si>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</si>
  <si>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</si>
  <si>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</si>
  <si>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</si>
  <si>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</si>
  <si>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</si>
  <si>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</si>
  <si>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</si>
  <si>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</si>
  <si>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</si>
  <si>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</si>
  <si>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</si>
  <si>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</si>
  <si>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</si>
  <si>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</si>
  <si>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</si>
  <si>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</si>
  <si>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</si>
  <si>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</si>
  <si>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</si>
  <si>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</si>
  <si>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</si>
  <si>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</si>
  <si>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</si>
  <si>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</si>
  <si>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</si>
  <si>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</si>
  <si>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</si>
  <si>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</si>
  <si>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</si>
  <si>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</si>
  <si>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</si>
  <si>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</si>
  <si>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</si>
  <si>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</si>
  <si>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</si>
  <si>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</si>
  <si>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</si>
  <si>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</si>
  <si>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</si>
  <si>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</si>
  <si>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</si>
  <si>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</si>
  <si>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</si>
  <si>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</si>
  <si>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</si>
  <si>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</si>
  <si>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</si>
  <si>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</si>
  <si>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</si>
  <si>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</si>
  <si>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</si>
  <si>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</si>
  <si>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</si>
  <si>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</si>
  <si>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</si>
  <si>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</si>
  <si>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</si>
  <si>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</si>
  <si>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</si>
  <si>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</si>
  <si>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</si>
  <si>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</si>
  <si>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</si>
  <si>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</si>
  <si>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</si>
  <si>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</si>
  <si>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</si>
  <si>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</si>
  <si>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</si>
  <si>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</si>
  <si>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</si>
  <si>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</si>
  <si>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</si>
  <si>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</si>
  <si>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</si>
  <si>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</si>
  <si>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</si>
  <si>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</si>
  <si>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</si>
  <si>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</si>
  <si>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</si>
  <si>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</si>
  <si>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</si>
  <si>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</si>
  <si>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</si>
  <si>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</si>
  <si>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</si>
  <si>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</si>
  <si>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</si>
  <si>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</si>
  <si>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</si>
  <si>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</si>
  <si>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</si>
  <si>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</si>
  <si>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</si>
  <si>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</si>
  <si>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</si>
  <si>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</si>
  <si>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</si>
  <si>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</si>
  <si>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</si>
  <si>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</si>
  <si>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</si>
  <si>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</si>
  <si>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</si>
  <si>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</si>
  <si>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</si>
  <si>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</si>
  <si>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</si>
  <si>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</si>
  <si>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</si>
  <si>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</si>
  <si>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</si>
  <si>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</si>
  <si>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</si>
  <si>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</si>
  <si>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</si>
  <si>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</si>
  <si>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</si>
  <si>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</si>
  <si>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</si>
  <si>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</si>
  <si>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</si>
  <si>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</si>
  <si>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</si>
  <si>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</si>
  <si>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</si>
  <si>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</si>
  <si>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</si>
  <si>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</si>
  <si>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</si>
  <si>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</si>
  <si>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</si>
  <si>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</si>
  <si>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</si>
  <si>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</si>
  <si>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</si>
  <si>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</si>
  <si>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</si>
  <si>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</si>
  <si>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</si>
  <si>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</si>
  <si>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</si>
  <si>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</si>
  <si>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</si>
  <si>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</si>
  <si>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</si>
  <si>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</si>
  <si>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</si>
  <si>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</si>
  <si>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</si>
  <si>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</si>
  <si>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</si>
  <si>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</si>
  <si>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</si>
  <si>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</si>
  <si>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</si>
  <si>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</si>
  <si>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</si>
  <si>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</si>
  <si>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</si>
  <si>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</si>
  <si>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</si>
  <si>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</si>
  <si>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</si>
  <si>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</si>
  <si>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</si>
  <si>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</si>
  <si>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</si>
  <si>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</si>
  <si>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</si>
  <si>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</si>
  <si>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</si>
  <si>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</si>
  <si>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</si>
  <si>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</si>
  <si>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</si>
  <si>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</si>
  <si>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</si>
  <si>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</si>
  <si>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</si>
  <si>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</si>
  <si>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</si>
  <si>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</si>
  <si>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</si>
  <si>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</si>
  <si>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</si>
  <si>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</si>
  <si>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</si>
  <si>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</si>
  <si>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</si>
  <si>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</si>
  <si>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</si>
  <si>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</si>
  <si>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</si>
  <si>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</si>
  <si>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</si>
  <si>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</si>
  <si>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</si>
  <si>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</si>
  <si>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</si>
  <si>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</si>
  <si>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</si>
  <si>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</si>
  <si>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</si>
  <si>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</si>
  <si>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</si>
  <si>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</si>
  <si>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</si>
  <si>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</si>
  <si>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</si>
  <si>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</si>
  <si>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</si>
  <si>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</si>
  <si>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</si>
  <si>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</si>
  <si>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</si>
  <si>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</si>
  <si>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</si>
  <si>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</si>
  <si>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</si>
  <si>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</si>
  <si>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</si>
  <si>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</si>
  <si>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</si>
  <si>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</si>
  <si>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</si>
  <si>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</si>
  <si>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</si>
  <si>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</si>
  <si>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</si>
  <si>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</si>
  <si>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</si>
  <si>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</si>
  <si>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</si>
  <si>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</si>
  <si>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</si>
  <si>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</si>
  <si>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</si>
  <si>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</si>
  <si>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</si>
  <si>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</si>
  <si>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</si>
  <si>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</si>
  <si>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</si>
  <si>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</si>
  <si>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</si>
  <si>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</si>
  <si>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</si>
  <si>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</si>
  <si>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</si>
  <si>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</si>
  <si>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</si>
  <si>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</si>
  <si>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</si>
  <si>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</si>
  <si>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</si>
  <si>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</si>
  <si>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</si>
  <si>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</si>
  <si>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</si>
  <si>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</si>
  <si>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</si>
  <si>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</si>
  <si>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</si>
  <si>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</si>
  <si>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</si>
  <si>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</si>
  <si>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</si>
  <si>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</si>
  <si>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</si>
  <si>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</si>
  <si>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</si>
  <si>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</si>
  <si>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</si>
  <si>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</si>
  <si>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</si>
  <si>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</si>
  <si>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</si>
  <si>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</si>
  <si>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</si>
  <si>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</si>
  <si>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</si>
  <si>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</si>
  <si>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</si>
  <si>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</si>
  <si>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</si>
  <si>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</si>
  <si>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</si>
  <si>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</si>
  <si>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</si>
  <si>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</si>
  <si>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</si>
  <si>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</si>
  <si>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</si>
  <si>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</si>
  <si>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</si>
  <si>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</si>
  <si>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</si>
  <si>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</si>
  <si>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</si>
  <si>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</si>
  <si>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</si>
  <si>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</si>
  <si>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</si>
  <si>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</si>
  <si>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</si>
  <si>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</si>
  <si>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</si>
  <si>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</si>
  <si>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</si>
  <si>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</si>
  <si>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</si>
  <si>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</si>
  <si>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</si>
  <si>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</si>
  <si>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</si>
  <si>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</si>
  <si>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</si>
  <si>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</si>
  <si>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</si>
  <si>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</si>
  <si>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</si>
  <si>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</si>
  <si>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</si>
  <si>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</si>
  <si>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</si>
  <si>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</si>
  <si>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</si>
  <si>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</si>
  <si>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</si>
  <si>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</si>
  <si>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</si>
  <si>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</si>
  <si>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</si>
  <si>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</si>
  <si>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</si>
  <si>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</si>
  <si>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</si>
  <si>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</si>
  <si>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</si>
  <si>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</si>
  <si>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</si>
  <si>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</si>
  <si>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</si>
  <si>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</si>
  <si>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</si>
  <si>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</si>
  <si>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</si>
  <si>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</si>
  <si>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</si>
  <si>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</si>
  <si>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</si>
  <si>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</si>
  <si>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</si>
  <si>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</si>
  <si>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</si>
  <si>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</si>
  <si>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</si>
  <si>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</si>
  <si>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</si>
  <si>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</si>
  <si>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</si>
  <si>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</si>
  <si>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</si>
  <si>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</si>
  <si>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</si>
  <si>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</si>
  <si>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</si>
  <si>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</si>
  <si>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</si>
  <si>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</si>
  <si>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</si>
  <si>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</si>
  <si>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</si>
  <si>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</si>
  <si>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</si>
  <si>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</si>
  <si>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</si>
  <si>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</si>
  <si>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</si>
  <si>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</si>
  <si>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</si>
  <si>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</si>
  <si>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</si>
  <si>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</si>
  <si>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</si>
  <si>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</si>
  <si>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</si>
  <si>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</si>
  <si>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</si>
  <si>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</si>
  <si>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</si>
  <si>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</si>
  <si>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</si>
  <si>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</si>
  <si>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</si>
  <si>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</si>
  <si>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</si>
  <si>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</si>
  <si>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</si>
  <si>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</si>
  <si>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</si>
  <si>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</si>
  <si>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</si>
  <si>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</si>
  <si>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</si>
  <si>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</si>
  <si>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</si>
  <si>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</si>
  <si>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</si>
  <si>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</si>
  <si>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</si>
  <si>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</si>
  <si>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</si>
  <si>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</si>
  <si>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</si>
  <si>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</si>
  <si>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</si>
  <si>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</si>
  <si>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</si>
  <si>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</si>
  <si>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</si>
  <si>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</si>
  <si>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</si>
  <si>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</si>
  <si>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</si>
  <si>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</si>
  <si>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</si>
  <si>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</si>
  <si>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</si>
  <si>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</si>
  <si>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</si>
  <si>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</si>
  <si>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</si>
  <si>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</si>
  <si>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</si>
  <si>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</si>
  <si>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</si>
  <si>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</si>
  <si>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</si>
  <si>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</si>
  <si>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</si>
  <si>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</si>
  <si>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</si>
  <si>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</si>
  <si>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</si>
  <si>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</si>
  <si>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</si>
  <si>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</si>
  <si>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</si>
  <si>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</si>
  <si>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</si>
  <si>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</si>
  <si>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</si>
  <si>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</si>
  <si>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</si>
  <si>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</si>
  <si>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</si>
  <si>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</si>
  <si>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</si>
  <si>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</si>
  <si>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</si>
  <si>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</si>
  <si>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</si>
  <si>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</si>
  <si>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</si>
  <si>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</si>
  <si>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</si>
  <si>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</si>
  <si>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</si>
  <si>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</si>
  <si>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</si>
  <si>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</si>
  <si>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</si>
  <si>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</si>
  <si>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</si>
  <si>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</si>
  <si>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</si>
  <si>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</si>
  <si>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</si>
  <si>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</si>
  <si>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</si>
  <si>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</si>
  <si>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</si>
  <si>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</si>
  <si>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</si>
  <si>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</si>
  <si>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</si>
  <si>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</si>
  <si>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</si>
  <si>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</si>
  <si>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</si>
  <si>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</si>
  <si>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</si>
  <si>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</si>
  <si>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</si>
  <si>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</si>
  <si>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</si>
  <si>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</si>
  <si>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</si>
  <si>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</si>
  <si>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</si>
  <si>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</si>
  <si>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</si>
  <si>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</si>
  <si>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</si>
  <si>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</si>
  <si>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</si>
  <si>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</si>
  <si>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</si>
  <si>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</si>
  <si>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</si>
  <si>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</si>
  <si>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</si>
  <si>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</si>
  <si>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</si>
  <si>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</si>
  <si>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</si>
  <si>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</si>
  <si>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</si>
  <si>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</si>
  <si>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</si>
  <si>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</si>
  <si>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</si>
  <si>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</si>
  <si>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</si>
  <si>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</si>
  <si>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</si>
  <si>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</si>
  <si>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</si>
  <si>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</si>
  <si>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</si>
  <si>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</si>
  <si>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</si>
  <si>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</si>
  <si>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</si>
  <si>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</si>
  <si>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</si>
  <si>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</si>
  <si>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</si>
  <si>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</si>
  <si>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</si>
  <si>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</si>
  <si>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</si>
  <si>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</si>
  <si>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</si>
  <si>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</si>
  <si>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</si>
  <si>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</si>
  <si>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</si>
  <si>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</si>
  <si>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</si>
  <si>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</si>
  <si>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</si>
  <si>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</si>
  <si>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</si>
  <si>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</si>
  <si>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</si>
  <si>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</si>
  <si>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</si>
  <si>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</si>
  <si>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</si>
  <si>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</si>
  <si>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</si>
  <si>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</si>
  <si>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</si>
  <si>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</si>
  <si>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</si>
  <si>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</si>
  <si>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</si>
  <si>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</si>
  <si>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</si>
  <si>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</si>
  <si>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</si>
  <si>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</si>
  <si>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</si>
  <si>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</si>
  <si>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</si>
  <si>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</si>
  <si>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</si>
  <si>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</si>
  <si>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</si>
  <si>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</si>
  <si>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</si>
  <si>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</si>
  <si>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</si>
  <si>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</si>
  <si>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</si>
  <si>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</si>
  <si>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</si>
  <si>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</si>
  <si>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</si>
  <si>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</si>
  <si>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</si>
  <si>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</si>
  <si>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</si>
  <si>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</si>
  <si>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</si>
  <si>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</si>
  <si>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</si>
  <si>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</si>
  <si>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</si>
  <si>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</si>
  <si>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</si>
  <si>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</si>
  <si>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</si>
  <si>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</si>
  <si>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</si>
  <si>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</si>
  <si>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</si>
  <si>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</si>
  <si>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</si>
  <si>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</si>
  <si>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</si>
  <si>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</si>
  <si>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</si>
  <si>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</si>
  <si>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</si>
  <si>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</si>
  <si>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</si>
  <si>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</si>
  <si>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</si>
  <si>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</si>
  <si>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</si>
  <si>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</si>
  <si>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</si>
  <si>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</si>
  <si>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</si>
  <si>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</si>
  <si>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</si>
  <si>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</si>
  <si>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</si>
  <si>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</si>
  <si>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</si>
  <si>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</si>
  <si>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</si>
  <si>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</si>
  <si>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</si>
  <si>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</si>
  <si>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</si>
  <si>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</si>
  <si>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</si>
  <si>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</si>
  <si>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</si>
  <si>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</si>
  <si>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</si>
  <si>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</si>
  <si>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</si>
  <si>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</si>
  <si>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</si>
  <si>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</si>
  <si>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</si>
  <si>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</si>
  <si>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</si>
  <si>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</si>
  <si>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</si>
  <si>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</si>
  <si>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</si>
  <si>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</si>
  <si>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</si>
  <si>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</si>
  <si>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</si>
  <si>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</si>
  <si>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</si>
  <si>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</si>
  <si>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</si>
  <si>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</si>
  <si>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</si>
  <si>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</si>
  <si>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</si>
  <si>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</si>
  <si>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</si>
  <si>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</si>
  <si>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</si>
  <si>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</si>
  <si>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</si>
  <si>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</si>
  <si>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</si>
  <si>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</si>
  <si>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</si>
  <si>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</si>
  <si>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</si>
  <si>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</si>
  <si>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</si>
  <si>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</si>
  <si>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</si>
  <si>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</si>
  <si>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</si>
  <si>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</si>
  <si>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</si>
  <si>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</si>
  <si>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</si>
  <si>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</si>
  <si>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</si>
  <si>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</si>
  <si>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</si>
  <si>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</si>
  <si>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</si>
  <si>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</si>
  <si>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</si>
  <si>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</si>
  <si>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</si>
  <si>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</si>
  <si>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</si>
  <si>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</si>
  <si>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</si>
  <si>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</si>
  <si>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</si>
  <si>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</si>
  <si>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</si>
  <si>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</si>
  <si>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</si>
  <si>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</si>
  <si>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</si>
  <si>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</si>
  <si>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</si>
  <si>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</si>
  <si>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</si>
  <si>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</si>
  <si>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</si>
  <si>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</si>
  <si>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</si>
  <si>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</si>
  <si>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</si>
  <si>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</si>
  <si>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</si>
  <si>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</si>
  <si>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</si>
  <si>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</si>
  <si>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</si>
  <si>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</si>
  <si>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</si>
  <si>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</si>
  <si>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</si>
  <si>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</si>
  <si>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</si>
  <si>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</si>
  <si>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</si>
  <si>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</si>
  <si>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</si>
  <si>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</si>
  <si>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</si>
  <si>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</si>
  <si>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</si>
  <si>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</si>
  <si>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</si>
  <si>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</si>
  <si>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</si>
  <si>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</si>
  <si>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</si>
  <si>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</si>
  <si>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</si>
  <si>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</si>
  <si>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</si>
  <si>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</si>
  <si>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</si>
  <si>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</si>
  <si>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</si>
  <si>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</si>
  <si>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</si>
  <si>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</si>
  <si>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</si>
  <si>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</si>
  <si>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</si>
  <si>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</si>
  <si>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</si>
  <si>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</si>
  <si>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</si>
  <si>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</si>
  <si>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</si>
  <si>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</si>
  <si>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</si>
  <si>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</si>
  <si>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</si>
  <si>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</si>
  <si>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</si>
  <si>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</si>
  <si>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</si>
  <si>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</si>
  <si>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</si>
  <si>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</si>
  <si>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</si>
  <si>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</si>
  <si>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</si>
  <si>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</si>
  <si>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</si>
  <si>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</si>
  <si>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</si>
  <si>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</si>
  <si>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</si>
  <si>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</si>
  <si>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</si>
  <si>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</si>
  <si>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</si>
  <si>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</si>
  <si>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</si>
  <si>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</si>
  <si>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</si>
  <si>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</si>
  <si>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</si>
  <si>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</si>
  <si>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</si>
  <si>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</si>
  <si>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</si>
  <si>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</si>
  <si>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</si>
  <si>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</si>
  <si>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</si>
  <si>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</si>
  <si>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</si>
  <si>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</si>
  <si>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</si>
  <si>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</si>
  <si>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</si>
  <si>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</si>
  <si>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</si>
  <si>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</si>
  <si>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</si>
  <si>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</si>
  <si>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</si>
  <si>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</si>
  <si>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</si>
  <si>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</si>
  <si>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</si>
  <si>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</si>
  <si>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</si>
  <si>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</si>
  <si>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</si>
  <si>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</si>
  <si>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</si>
  <si>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</si>
  <si>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</si>
  <si>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</si>
  <si>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</si>
  <si>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</si>
  <si>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</si>
  <si>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</si>
  <si>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</si>
  <si>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</si>
  <si>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</si>
  <si>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</si>
  <si>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</si>
  <si>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</si>
  <si>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</si>
  <si>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</si>
  <si>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</si>
  <si>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</si>
  <si>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</si>
  <si>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</si>
  <si>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</si>
  <si>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</si>
  <si>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</si>
  <si>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</si>
  <si>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</si>
  <si>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</si>
  <si>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</si>
  <si>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</si>
  <si>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</si>
  <si>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</si>
  <si>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</si>
  <si>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</si>
  <si>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</si>
  <si>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</si>
  <si>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</si>
  <si>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</si>
  <si>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</si>
  <si>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</si>
  <si>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</si>
  <si>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</si>
  <si>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</si>
  <si>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</si>
  <si>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</si>
  <si>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</si>
  <si>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</si>
  <si>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</si>
  <si>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</si>
  <si>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</si>
  <si>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</si>
  <si>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</si>
  <si>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</si>
  <si>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</si>
  <si>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</si>
  <si>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</si>
  <si>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</si>
  <si>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</si>
  <si>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</si>
  <si>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</si>
  <si>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</si>
  <si>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</si>
  <si>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</si>
  <si>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</si>
  <si>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</si>
  <si>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</si>
  <si>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</si>
  <si>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</si>
  <si>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</si>
  <si>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</si>
  <si>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</si>
  <si>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</si>
  <si>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</si>
  <si>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</si>
  <si>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</si>
  <si>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</si>
  <si>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</si>
  <si>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</si>
  <si>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</si>
  <si>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</si>
  <si>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</si>
  <si>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</si>
  <si>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</si>
  <si>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</si>
  <si>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</si>
  <si>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</si>
  <si>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</si>
  <si>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</si>
  <si>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</si>
  <si>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</si>
  <si>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</si>
  <si>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</si>
  <si>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</si>
  <si>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</si>
  <si>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</si>
  <si>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</si>
  <si>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</si>
  <si>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</si>
  <si>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</si>
  <si>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</si>
  <si>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</si>
  <si>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</si>
  <si>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</si>
  <si>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</si>
  <si>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</si>
  <si>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</si>
  <si>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</si>
  <si>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</si>
  <si>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</si>
  <si>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</si>
  <si>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</si>
  <si>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</si>
  <si>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</si>
  <si>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</si>
  <si>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</si>
  <si>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</si>
  <si>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</si>
  <si>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</si>
  <si>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</si>
  <si>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</si>
  <si>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</si>
  <si>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</si>
  <si>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</si>
  <si>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</si>
  <si>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</si>
  <si>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</si>
  <si>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</si>
  <si>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</si>
  <si>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</si>
  <si>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</si>
  <si>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</si>
  <si>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</si>
  <si>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</si>
  <si>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</si>
  <si>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</si>
  <si>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</si>
  <si>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</si>
  <si>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</si>
  <si>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</si>
  <si>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</si>
  <si>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</si>
  <si>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</si>
  <si>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</si>
  <si>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</si>
  <si>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</si>
  <si>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</si>
  <si>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</si>
  <si>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</si>
  <si>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</si>
  <si>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</si>
  <si>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</si>
  <si>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</si>
  <si>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</si>
  <si>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</si>
  <si>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</si>
  <si>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</si>
  <si>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</si>
  <si>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</si>
  <si>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</si>
  <si>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</si>
  <si>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</si>
  <si>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</si>
  <si>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</si>
  <si>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</si>
  <si>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</si>
  <si>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</si>
  <si>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</si>
  <si>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</si>
  <si>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</si>
  <si>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</si>
  <si>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</si>
  <si>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</si>
  <si>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</si>
  <si>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</si>
  <si>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</si>
  <si>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</si>
  <si>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</si>
  <si>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</si>
  <si>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</si>
  <si>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</si>
  <si>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</si>
  <si>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</si>
  <si>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</si>
  <si>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</si>
  <si>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</si>
  <si>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</si>
  <si>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</si>
  <si>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</si>
  <si>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</si>
  <si>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</si>
  <si>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</si>
  <si>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</si>
  <si>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</si>
  <si>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</si>
  <si>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</si>
  <si>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</si>
  <si>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</si>
  <si>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</si>
  <si>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</si>
  <si>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</si>
  <si>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</si>
  <si>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</si>
  <si>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</si>
  <si>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</si>
  <si>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</si>
  <si>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</si>
  <si>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</si>
  <si>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</si>
  <si>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</si>
  <si>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</si>
  <si>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</si>
  <si>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</si>
  <si>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</si>
  <si>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</si>
  <si>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</si>
  <si>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</si>
  <si>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</si>
  <si>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</si>
  <si>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</si>
  <si>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</si>
  <si>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</si>
  <si>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</si>
  <si>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</si>
  <si>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</si>
  <si>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</si>
  <si>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</si>
  <si>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</si>
  <si>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</si>
  <si>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</si>
  <si>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</si>
  <si>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</si>
  <si>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</si>
  <si>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</si>
  <si>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</si>
  <si>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</si>
  <si>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</si>
  <si>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</si>
  <si>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</si>
  <si>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</si>
  <si>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</si>
  <si>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</si>
  <si>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</si>
  <si>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</si>
  <si>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</si>
  <si>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</si>
  <si>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</si>
  <si>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</si>
  <si>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</si>
  <si>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</si>
  <si>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</si>
  <si>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</si>
  <si>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</si>
  <si>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</si>
  <si>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</si>
  <si>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</si>
  <si>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</si>
  <si>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</si>
  <si>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</si>
  <si>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</si>
  <si>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</si>
  <si>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</si>
  <si>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</si>
  <si>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</si>
  <si>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</si>
  <si>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</si>
  <si>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</si>
  <si>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</si>
  <si>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</si>
  <si>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</si>
  <si>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</si>
  <si>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</si>
  <si>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</si>
  <si>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</si>
  <si>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</si>
  <si>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</si>
  <si>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</si>
  <si>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</si>
  <si>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</si>
  <si>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</si>
  <si>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</si>
  <si>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</si>
  <si>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</si>
  <si>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</si>
  <si>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</si>
  <si>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</si>
  <si>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</si>
  <si>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</si>
  <si>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</si>
  <si>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</si>
  <si>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</si>
  <si>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</si>
  <si>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</si>
  <si>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</si>
  <si>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</si>
  <si>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</si>
  <si>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</si>
  <si>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</si>
  <si>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</si>
  <si>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</si>
  <si>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</si>
  <si>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</si>
  <si>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</si>
  <si>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</si>
  <si>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</si>
  <si>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</si>
  <si>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</si>
  <si>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</si>
  <si>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</si>
  <si>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</si>
  <si>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</si>
  <si>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</si>
  <si>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</si>
  <si>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</si>
  <si>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</si>
  <si>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</si>
  <si>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</si>
  <si>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</si>
  <si>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</si>
  <si>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</si>
  <si>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</si>
  <si>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</si>
  <si>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</si>
  <si>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</si>
  <si>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</si>
  <si>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</si>
  <si>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</si>
  <si>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</si>
  <si>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</si>
  <si>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</si>
  <si>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</si>
  <si>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</si>
  <si>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</si>
  <si>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</si>
  <si>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</si>
  <si>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</si>
  <si>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</si>
  <si>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</si>
  <si>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</si>
  <si>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</si>
  <si>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</si>
  <si>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</si>
  <si>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</si>
  <si>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</si>
  <si>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</si>
  <si>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</si>
  <si>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</si>
  <si>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</si>
  <si>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</si>
  <si>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</si>
  <si>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</si>
  <si>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</si>
  <si>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</si>
  <si>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</si>
  <si>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</si>
  <si>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</si>
  <si>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</si>
  <si>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</si>
  <si>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</si>
  <si>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</si>
  <si>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</si>
  <si>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</si>
  <si>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</si>
  <si>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</si>
  <si>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</si>
  <si>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</si>
  <si>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</si>
  <si>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</si>
  <si>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</si>
  <si>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</si>
  <si>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</si>
  <si>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</si>
  <si>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</si>
  <si>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</si>
  <si>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</si>
  <si>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</si>
  <si>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</si>
  <si>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</si>
  <si>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</si>
  <si>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</si>
  <si>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</si>
  <si>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</si>
  <si>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</si>
  <si>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</si>
  <si>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</si>
  <si>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</si>
  <si>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</si>
  <si>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</si>
  <si>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</si>
  <si>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</si>
  <si>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</si>
  <si>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</si>
  <si>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</si>
  <si>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</si>
  <si>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</si>
  <si>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</si>
  <si>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</si>
  <si>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</si>
  <si>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</si>
  <si>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</si>
  <si>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</si>
  <si>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</si>
  <si>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</si>
  <si>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</si>
  <si>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</si>
  <si>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</si>
  <si>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</si>
  <si>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</si>
  <si>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</si>
  <si>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</si>
  <si>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</si>
  <si>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</si>
  <si>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</si>
  <si>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</si>
  <si>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</si>
  <si>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</si>
  <si>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</si>
  <si>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</si>
  <si>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</si>
  <si>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</si>
  <si>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</si>
  <si>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</si>
  <si>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</si>
  <si>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</si>
  <si>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</si>
  <si>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</si>
  <si>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</si>
  <si>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</si>
  <si>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</si>
  <si>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</si>
  <si>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</si>
  <si>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</si>
  <si>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</si>
  <si>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</si>
  <si>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</si>
  <si>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</si>
  <si>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</si>
  <si>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</si>
  <si>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</si>
  <si>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</si>
  <si>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</si>
  <si>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</si>
  <si>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</si>
  <si>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</si>
  <si>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</si>
  <si>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</si>
  <si>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</si>
  <si>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</si>
  <si>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</si>
  <si>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</si>
  <si>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</si>
  <si>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</si>
  <si>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</si>
  <si>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</si>
  <si>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</si>
  <si>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</si>
  <si>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</si>
  <si>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</si>
  <si>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</si>
  <si>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</si>
  <si>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</si>
  <si>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</si>
  <si>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</si>
  <si>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</si>
  <si>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</si>
  <si>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</si>
  <si>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</si>
  <si>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</si>
  <si>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</si>
  <si>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</si>
  <si>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</si>
  <si>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</si>
  <si>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</si>
  <si>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</si>
  <si>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</si>
  <si>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</si>
  <si>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</si>
  <si>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</si>
  <si>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</si>
  <si>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</si>
  <si>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</si>
  <si>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</si>
  <si>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</si>
  <si>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</si>
  <si>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</si>
  <si>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</si>
  <si>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</si>
  <si>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</si>
  <si>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</si>
  <si>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</si>
  <si>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</si>
  <si>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</si>
  <si>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</si>
  <si>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</si>
  <si>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</si>
  <si>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</si>
  <si>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</si>
  <si>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</si>
  <si>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</si>
  <si>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</si>
  <si>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</si>
  <si>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</si>
  <si>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</si>
  <si>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</si>
  <si>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</si>
  <si>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</si>
  <si>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</si>
  <si>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</si>
  <si>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</si>
  <si>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</si>
  <si>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</si>
  <si>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</si>
  <si>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</si>
  <si>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</si>
  <si>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</si>
  <si>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</si>
  <si>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</si>
  <si>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</si>
  <si>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</si>
  <si>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</si>
  <si>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</si>
  <si>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</si>
  <si>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</si>
  <si>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</si>
  <si>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</si>
  <si>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</si>
  <si>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</si>
  <si>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</si>
  <si>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</si>
  <si>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</si>
  <si>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</si>
  <si>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</si>
  <si>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</si>
  <si>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</si>
  <si>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</si>
  <si>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</si>
  <si>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</si>
  <si>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</si>
  <si>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</si>
  <si>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</si>
  <si>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</si>
  <si>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</si>
  <si>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</si>
  <si>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</si>
  <si>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</si>
  <si>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</si>
  <si>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</si>
  <si>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</si>
  <si>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</si>
  <si>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</si>
  <si>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</si>
  <si>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</si>
  <si>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</si>
  <si>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</si>
  <si>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</si>
  <si>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</si>
  <si>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</si>
  <si>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</si>
  <si>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</si>
  <si>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</si>
  <si>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</si>
  <si>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</si>
  <si>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</si>
  <si>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</si>
  <si>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</si>
  <si>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</si>
  <si>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</si>
  <si>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</si>
  <si>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</si>
  <si>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</si>
  <si>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</si>
  <si>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</si>
  <si>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</si>
  <si>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</si>
  <si>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</si>
  <si>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</si>
  <si>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</si>
  <si>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</si>
  <si>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</si>
  <si>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</si>
  <si>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</si>
  <si>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</si>
  <si>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</si>
  <si>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</si>
  <si>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</si>
  <si>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</si>
  <si>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</si>
  <si>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</si>
  <si>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</si>
  <si>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</si>
  <si>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</si>
  <si>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</si>
  <si>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</si>
  <si>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</si>
  <si>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</si>
  <si>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</si>
  <si>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</si>
  <si>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</si>
  <si>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</si>
  <si>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</si>
  <si>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</si>
  <si>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</si>
  <si>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</si>
  <si>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</si>
  <si>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</si>
  <si>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</si>
  <si>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</si>
  <si>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</si>
  <si>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</si>
  <si>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</si>
  <si>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</si>
  <si>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</si>
  <si>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</si>
  <si>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</si>
  <si>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</si>
  <si>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</si>
  <si>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</si>
  <si>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</si>
  <si>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</si>
  <si>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</si>
  <si>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</si>
  <si>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</si>
  <si>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</si>
  <si>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</si>
  <si>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</si>
  <si>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</si>
  <si>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</si>
  <si>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</si>
  <si>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</si>
  <si>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</si>
  <si>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</si>
  <si>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</si>
  <si>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</si>
  <si>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</si>
  <si>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</si>
  <si>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</si>
  <si>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</si>
  <si>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</si>
  <si>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</si>
  <si>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</si>
  <si>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</si>
  <si>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</si>
  <si>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</si>
  <si>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</si>
  <si>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</si>
  <si>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</si>
  <si>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</si>
  <si>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</si>
  <si>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</si>
  <si>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</si>
  <si>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</si>
  <si>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</si>
  <si>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</si>
  <si>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</si>
  <si>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</si>
  <si>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</si>
  <si>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</si>
  <si>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</si>
  <si>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</si>
  <si>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</si>
  <si>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</si>
  <si>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</si>
  <si>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</si>
  <si>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</si>
  <si>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</si>
  <si>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</si>
  <si>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</si>
  <si>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</si>
  <si>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</si>
  <si>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</si>
  <si>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</si>
  <si>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</si>
  <si>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</si>
  <si>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</si>
  <si>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</si>
  <si>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</si>
  <si>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</si>
  <si>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</si>
  <si>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</si>
  <si>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</si>
  <si>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</si>
  <si>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</si>
  <si>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</si>
  <si>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</si>
  <si>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</si>
  <si>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</si>
  <si>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</si>
  <si>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</si>
  <si>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</si>
  <si>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</si>
  <si>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</si>
  <si>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</si>
  <si>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</si>
  <si>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</si>
  <si>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</si>
  <si>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</si>
  <si>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</si>
  <si>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</si>
  <si>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motrona GmbH</t>
  </si>
  <si>
    <t>Zeppelinstr. 16, 78244 Gottmadingen, Germany</t>
  </si>
  <si>
    <t>Mr. Thomas Jaeckle</t>
  </si>
  <si>
    <t>thomas.jaeckle@motrona.de</t>
  </si>
  <si>
    <t>+49-7731-93320</t>
  </si>
  <si>
    <t>Mr. Markus Kraemer</t>
  </si>
  <si>
    <t>Purchase Director and Head of Quality Management</t>
  </si>
  <si>
    <t>markus.kraemer@motrona.de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</si>
</sst>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homas.jaeckle@motrona.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kus.kraemer@motrona.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8"/>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6" sqref="B56"/>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5.75">
      <c r="A4" s="303"/>
      <c r="B4" s="30" t="s">
        <v>845</v>
      </c>
      <c r="C4" s="6"/>
      <c r="D4" s="177"/>
      <c r="E4" s="3"/>
      <c r="F4" s="6"/>
      <c r="G4" s="25"/>
    </row>
    <row r="5" spans="1:7">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33.75">
      <c r="A13" s="303"/>
      <c r="B13" s="2">
        <v>1</v>
      </c>
      <c r="C13" s="27" t="s">
        <v>1084</v>
      </c>
      <c r="D13" s="28" t="s">
        <v>872</v>
      </c>
      <c r="E13" s="163" t="s">
        <v>849</v>
      </c>
      <c r="F13" s="163"/>
      <c r="G13" s="25"/>
    </row>
    <row r="14" spans="1:7" ht="33.75">
      <c r="A14" s="303"/>
      <c r="B14" s="2">
        <v>2</v>
      </c>
      <c r="C14" s="27" t="s">
        <v>1084</v>
      </c>
      <c r="D14" s="28" t="s">
        <v>1021</v>
      </c>
      <c r="E14" s="163" t="s">
        <v>530</v>
      </c>
      <c r="F14" s="163" t="s">
        <v>531</v>
      </c>
      <c r="G14" s="25"/>
    </row>
    <row r="15" spans="1:7" ht="89.1" customHeight="1">
      <c r="A15" s="303"/>
      <c r="B15" s="288">
        <v>2.0099999999999998</v>
      </c>
      <c r="C15" s="300" t="s">
        <v>1084</v>
      </c>
      <c r="D15" s="309" t="s">
        <v>2246</v>
      </c>
      <c r="E15" s="164" t="s">
        <v>614</v>
      </c>
      <c r="F15" s="164" t="s">
        <v>617</v>
      </c>
      <c r="G15" s="25"/>
    </row>
    <row r="16" spans="1:7" ht="99" customHeight="1">
      <c r="A16" s="303"/>
      <c r="B16" s="289"/>
      <c r="C16" s="301"/>
      <c r="D16" s="310"/>
      <c r="E16" s="165"/>
      <c r="F16" s="165" t="s">
        <v>615</v>
      </c>
      <c r="G16" s="25"/>
    </row>
    <row r="17" spans="1:7" ht="63" customHeight="1">
      <c r="A17" s="303"/>
      <c r="B17" s="290"/>
      <c r="C17" s="302"/>
      <c r="D17" s="311"/>
      <c r="E17" s="27"/>
      <c r="F17" s="27" t="s">
        <v>616</v>
      </c>
      <c r="G17" s="25"/>
    </row>
    <row r="18" spans="1:7" ht="117" customHeight="1">
      <c r="A18" s="303"/>
      <c r="B18" s="288">
        <v>2.02</v>
      </c>
      <c r="C18" s="300" t="s">
        <v>1084</v>
      </c>
      <c r="D18" s="309" t="s">
        <v>2247</v>
      </c>
      <c r="E18" s="164" t="s">
        <v>439</v>
      </c>
      <c r="F18" s="164" t="s">
        <v>525</v>
      </c>
      <c r="G18" s="25"/>
    </row>
    <row r="19" spans="1:7" ht="71.099999999999994" customHeight="1">
      <c r="A19" s="303"/>
      <c r="B19" s="289"/>
      <c r="C19" s="301"/>
      <c r="D19" s="310"/>
      <c r="E19" s="165" t="s">
        <v>529</v>
      </c>
      <c r="F19" s="165" t="s">
        <v>440</v>
      </c>
      <c r="G19" s="25"/>
    </row>
    <row r="20" spans="1:7" ht="90.75" customHeight="1">
      <c r="A20" s="303"/>
      <c r="B20" s="289"/>
      <c r="C20" s="301"/>
      <c r="D20" s="310"/>
      <c r="E20" s="165"/>
      <c r="F20" s="165" t="s">
        <v>619</v>
      </c>
      <c r="G20" s="25"/>
    </row>
    <row r="21" spans="1:7" ht="74.25" customHeight="1">
      <c r="A21" s="303"/>
      <c r="B21" s="290"/>
      <c r="C21" s="302"/>
      <c r="D21" s="311"/>
      <c r="E21" s="27"/>
      <c r="F21" s="27" t="s">
        <v>618</v>
      </c>
      <c r="G21" s="25"/>
    </row>
    <row r="22" spans="1:7" ht="90" customHeight="1">
      <c r="A22" s="303"/>
      <c r="B22" s="294">
        <v>2.0299999999999998</v>
      </c>
      <c r="C22" s="294" t="s">
        <v>818</v>
      </c>
      <c r="D22" s="297" t="s">
        <v>2248</v>
      </c>
      <c r="E22" s="300" t="s">
        <v>437</v>
      </c>
      <c r="F22" s="164" t="s">
        <v>460</v>
      </c>
      <c r="G22" s="25"/>
    </row>
    <row r="23" spans="1:7" ht="109.5" customHeight="1">
      <c r="A23" s="303"/>
      <c r="B23" s="295"/>
      <c r="C23" s="295"/>
      <c r="D23" s="298"/>
      <c r="E23" s="301"/>
      <c r="F23" s="165" t="s">
        <v>819</v>
      </c>
      <c r="G23" s="25"/>
    </row>
    <row r="24" spans="1:7" ht="74.25" customHeight="1">
      <c r="A24" s="303"/>
      <c r="B24" s="296"/>
      <c r="C24" s="296"/>
      <c r="D24" s="299"/>
      <c r="E24" s="302"/>
      <c r="F24" s="27" t="s">
        <v>436</v>
      </c>
      <c r="G24" s="25"/>
    </row>
    <row r="25" spans="1:7" ht="72" customHeight="1">
      <c r="A25" s="303"/>
      <c r="B25" s="2" t="s">
        <v>458</v>
      </c>
      <c r="C25" s="27" t="s">
        <v>459</v>
      </c>
      <c r="D25" s="28" t="s">
        <v>2249</v>
      </c>
      <c r="E25" s="27" t="s">
        <v>2244</v>
      </c>
      <c r="F25" s="27" t="s">
        <v>461</v>
      </c>
      <c r="G25" s="25"/>
    </row>
    <row r="26" spans="1:7" ht="98.1" customHeight="1">
      <c r="A26" s="303"/>
      <c r="B26" s="291">
        <v>3</v>
      </c>
      <c r="C26" s="288" t="s">
        <v>70</v>
      </c>
      <c r="D26" s="309" t="s">
        <v>2250</v>
      </c>
      <c r="E26" s="300" t="s">
        <v>0</v>
      </c>
      <c r="F26" s="164" t="s">
        <v>64</v>
      </c>
      <c r="G26" s="25"/>
    </row>
    <row r="27" spans="1:7" ht="90" customHeight="1">
      <c r="A27" s="303"/>
      <c r="B27" s="292"/>
      <c r="C27" s="289"/>
      <c r="D27" s="310"/>
      <c r="E27" s="301"/>
      <c r="F27" s="165" t="s">
        <v>59</v>
      </c>
      <c r="G27" s="25"/>
    </row>
    <row r="28" spans="1:7" ht="19.350000000000001" customHeight="1">
      <c r="A28" s="303"/>
      <c r="B28" s="292"/>
      <c r="C28" s="289"/>
      <c r="D28" s="310"/>
      <c r="E28" s="301"/>
      <c r="F28" s="165" t="s">
        <v>60</v>
      </c>
      <c r="G28" s="25"/>
    </row>
    <row r="29" spans="1:7" ht="74.650000000000006" customHeight="1">
      <c r="A29" s="303"/>
      <c r="B29" s="292"/>
      <c r="C29" s="289"/>
      <c r="D29" s="310"/>
      <c r="E29" s="301"/>
      <c r="F29" s="165" t="s">
        <v>61</v>
      </c>
      <c r="G29" s="25"/>
    </row>
    <row r="30" spans="1:7" ht="62.65" customHeight="1">
      <c r="A30" s="303"/>
      <c r="B30" s="292"/>
      <c r="C30" s="289"/>
      <c r="D30" s="310"/>
      <c r="E30" s="301"/>
      <c r="F30" s="165" t="s">
        <v>62</v>
      </c>
      <c r="G30" s="25"/>
    </row>
    <row r="31" spans="1:7" ht="81" customHeight="1">
      <c r="A31" s="303"/>
      <c r="B31" s="292"/>
      <c r="C31" s="289"/>
      <c r="D31" s="310"/>
      <c r="E31" s="301"/>
      <c r="F31" s="165" t="s">
        <v>63</v>
      </c>
      <c r="G31" s="25"/>
    </row>
    <row r="32" spans="1:7" ht="48.75" customHeight="1">
      <c r="A32" s="303"/>
      <c r="B32" s="292"/>
      <c r="C32" s="289"/>
      <c r="D32" s="310"/>
      <c r="E32" s="301"/>
      <c r="F32" s="165" t="s">
        <v>66</v>
      </c>
      <c r="G32" s="25"/>
    </row>
    <row r="33" spans="1:7" ht="98.65" customHeight="1">
      <c r="A33" s="303"/>
      <c r="B33" s="292"/>
      <c r="C33" s="289"/>
      <c r="D33" s="310"/>
      <c r="E33" s="301"/>
      <c r="F33" s="165" t="s">
        <v>65</v>
      </c>
      <c r="G33" s="25"/>
    </row>
    <row r="34" spans="1:7" ht="89.1" customHeight="1">
      <c r="A34" s="303"/>
      <c r="B34" s="292"/>
      <c r="C34" s="289"/>
      <c r="D34" s="310"/>
      <c r="E34" s="301"/>
      <c r="F34" s="165" t="s">
        <v>67</v>
      </c>
      <c r="G34" s="25"/>
    </row>
    <row r="35" spans="1:7" ht="29.1" customHeight="1">
      <c r="A35" s="303"/>
      <c r="B35" s="292"/>
      <c r="C35" s="289"/>
      <c r="D35" s="310"/>
      <c r="E35" s="301"/>
      <c r="F35" s="165" t="s">
        <v>68</v>
      </c>
      <c r="G35" s="25"/>
    </row>
    <row r="36" spans="1:7" ht="126.75">
      <c r="A36" s="303"/>
      <c r="B36" s="293"/>
      <c r="C36" s="290"/>
      <c r="D36" s="311"/>
      <c r="E36" s="302"/>
      <c r="F36" s="166" t="s">
        <v>69</v>
      </c>
      <c r="G36" s="25"/>
    </row>
    <row r="37" spans="1:7" ht="112.5">
      <c r="A37" s="303"/>
      <c r="B37" s="141">
        <v>3.01</v>
      </c>
      <c r="C37" s="142" t="s">
        <v>70</v>
      </c>
      <c r="D37" s="28" t="s">
        <v>2251</v>
      </c>
      <c r="E37" s="167" t="s">
        <v>1323</v>
      </c>
      <c r="F37" s="168" t="s">
        <v>1427</v>
      </c>
      <c r="G37" s="25"/>
    </row>
    <row r="38" spans="1:7" ht="101.25">
      <c r="A38" s="303"/>
      <c r="B38" s="141">
        <v>3.02</v>
      </c>
      <c r="C38" s="142" t="s">
        <v>1356</v>
      </c>
      <c r="D38" s="28" t="s">
        <v>2252</v>
      </c>
      <c r="E38" s="167" t="s">
        <v>1371</v>
      </c>
      <c r="F38" s="168" t="s">
        <v>1428</v>
      </c>
      <c r="G38" s="25"/>
    </row>
    <row r="39" spans="1:7" ht="101.25">
      <c r="A39" s="303"/>
      <c r="B39" s="150">
        <v>4</v>
      </c>
      <c r="C39" s="149" t="s">
        <v>1524</v>
      </c>
      <c r="D39" s="28" t="s">
        <v>2253</v>
      </c>
      <c r="E39" s="27" t="s">
        <v>2198</v>
      </c>
      <c r="F39" s="27" t="s">
        <v>1525</v>
      </c>
      <c r="G39" s="25"/>
    </row>
    <row r="40" spans="1:7" ht="56.25">
      <c r="A40" s="303"/>
      <c r="B40" s="141">
        <v>4.01</v>
      </c>
      <c r="C40" s="149" t="s">
        <v>1524</v>
      </c>
      <c r="D40" s="28" t="s">
        <v>2255</v>
      </c>
      <c r="E40" s="27" t="s">
        <v>2210</v>
      </c>
      <c r="F40" s="27" t="s">
        <v>2214</v>
      </c>
      <c r="G40" s="25"/>
    </row>
    <row r="41" spans="1:7" ht="56.25">
      <c r="A41" s="303"/>
      <c r="B41" s="141" t="s">
        <v>2242</v>
      </c>
      <c r="C41" s="149" t="s">
        <v>1524</v>
      </c>
      <c r="D41" s="28" t="s">
        <v>2254</v>
      </c>
      <c r="E41" s="27" t="s">
        <v>2245</v>
      </c>
      <c r="F41" s="27" t="s">
        <v>2243</v>
      </c>
      <c r="G41" s="25"/>
    </row>
    <row r="42" spans="1:7" ht="56.25">
      <c r="A42" s="303"/>
      <c r="B42" s="141" t="s">
        <v>2276</v>
      </c>
      <c r="C42" s="149" t="s">
        <v>1524</v>
      </c>
      <c r="D42" s="28" t="s">
        <v>2281</v>
      </c>
      <c r="E42" s="27" t="s">
        <v>2244</v>
      </c>
      <c r="F42" s="27" t="s">
        <v>2277</v>
      </c>
      <c r="G42" s="25"/>
    </row>
    <row r="43" spans="1:7" ht="123.75">
      <c r="A43" s="303"/>
      <c r="B43" s="160">
        <v>4.0999999999999996</v>
      </c>
      <c r="C43" s="149" t="s">
        <v>2280</v>
      </c>
      <c r="D43" s="161">
        <v>42867</v>
      </c>
      <c r="E43" s="169" t="s">
        <v>2283</v>
      </c>
      <c r="F43" s="27" t="s">
        <v>2282</v>
      </c>
      <c r="G43" s="25"/>
    </row>
    <row r="44" spans="1:7" ht="78.75">
      <c r="A44" s="303"/>
      <c r="B44" s="160">
        <v>4.2</v>
      </c>
      <c r="C44" s="149" t="s">
        <v>2280</v>
      </c>
      <c r="D44" s="161">
        <v>42704</v>
      </c>
      <c r="E44" s="169" t="s">
        <v>2479</v>
      </c>
      <c r="F44" s="27" t="s">
        <v>2454</v>
      </c>
      <c r="G44" s="25"/>
    </row>
    <row r="45" spans="1:7" ht="157.5">
      <c r="A45" s="303"/>
      <c r="B45" s="203">
        <v>5</v>
      </c>
      <c r="C45" s="149" t="s">
        <v>2280</v>
      </c>
      <c r="D45" s="161">
        <v>42867</v>
      </c>
      <c r="E45" s="169" t="s">
        <v>12705</v>
      </c>
      <c r="F45" s="27" t="s">
        <v>12427</v>
      </c>
      <c r="G45" s="25"/>
    </row>
    <row r="46" spans="1:7" ht="45">
      <c r="A46" s="303"/>
      <c r="B46" s="160">
        <v>5.01</v>
      </c>
      <c r="C46" s="149" t="s">
        <v>2280</v>
      </c>
      <c r="D46" s="161">
        <v>42907</v>
      </c>
      <c r="E46" s="169" t="s">
        <v>15521</v>
      </c>
      <c r="F46" s="27" t="s">
        <v>12427</v>
      </c>
      <c r="G46" s="25"/>
    </row>
    <row r="47" spans="1:7" ht="67.5">
      <c r="A47" s="303"/>
      <c r="B47" s="160">
        <v>5.0999999999999996</v>
      </c>
      <c r="C47" s="149" t="s">
        <v>2280</v>
      </c>
      <c r="D47" s="161">
        <v>43070</v>
      </c>
      <c r="E47" s="169" t="s">
        <v>12915</v>
      </c>
      <c r="F47" s="27" t="s">
        <v>12916</v>
      </c>
      <c r="G47" s="25"/>
    </row>
    <row r="48" spans="1:7" ht="56.25">
      <c r="A48" s="303"/>
      <c r="B48" s="160">
        <v>5.1100000000000003</v>
      </c>
      <c r="C48" s="149" t="s">
        <v>13152</v>
      </c>
      <c r="D48" s="161">
        <v>43217</v>
      </c>
      <c r="E48" s="169" t="s">
        <v>13278</v>
      </c>
      <c r="F48" s="27" t="s">
        <v>13186</v>
      </c>
      <c r="G48" s="25"/>
    </row>
    <row r="49" spans="1:7" ht="56.25">
      <c r="A49" s="303"/>
      <c r="B49" s="160">
        <v>5.12</v>
      </c>
      <c r="C49" s="149" t="s">
        <v>13152</v>
      </c>
      <c r="D49" s="161">
        <v>43581</v>
      </c>
      <c r="E49" s="169" t="s">
        <v>13278</v>
      </c>
      <c r="F49" s="27" t="s">
        <v>13832</v>
      </c>
      <c r="G49" s="25"/>
    </row>
    <row r="50" spans="1:7" ht="78.75">
      <c r="A50" s="303"/>
      <c r="B50" s="203">
        <v>6</v>
      </c>
      <c r="C50" s="149" t="s">
        <v>13152</v>
      </c>
      <c r="D50" s="161">
        <v>43964</v>
      </c>
      <c r="E50" s="169" t="s">
        <v>14048</v>
      </c>
      <c r="F50" s="27" t="s">
        <v>13835</v>
      </c>
      <c r="G50" s="25"/>
    </row>
    <row r="51" spans="1:7" ht="45">
      <c r="A51" s="303"/>
      <c r="B51" s="160">
        <v>6.01</v>
      </c>
      <c r="C51" s="149" t="s">
        <v>13152</v>
      </c>
      <c r="D51" s="161">
        <v>43970</v>
      </c>
      <c r="E51" s="169" t="s">
        <v>15522</v>
      </c>
      <c r="F51" s="169" t="s">
        <v>13835</v>
      </c>
      <c r="G51" s="25"/>
    </row>
    <row r="52" spans="1:7" ht="45">
      <c r="A52" s="303"/>
      <c r="B52" s="160">
        <v>6.1</v>
      </c>
      <c r="C52" s="149" t="s">
        <v>13152</v>
      </c>
      <c r="D52" s="161">
        <v>44314</v>
      </c>
      <c r="E52" s="169" t="s">
        <v>15514</v>
      </c>
      <c r="F52" s="169" t="s">
        <v>15043</v>
      </c>
      <c r="G52" s="25"/>
    </row>
    <row r="53" spans="1:7" ht="45">
      <c r="A53" s="303"/>
      <c r="B53" s="160">
        <v>6.2</v>
      </c>
      <c r="C53" s="149" t="s">
        <v>13152</v>
      </c>
      <c r="D53" s="161">
        <v>44678</v>
      </c>
      <c r="E53" s="169" t="s">
        <v>15514</v>
      </c>
      <c r="F53" s="169" t="s">
        <v>15513</v>
      </c>
      <c r="G53" s="25"/>
    </row>
    <row r="54" spans="1:7" ht="45">
      <c r="A54" s="303"/>
      <c r="B54" s="160">
        <v>6.21</v>
      </c>
      <c r="C54" s="149" t="s">
        <v>13152</v>
      </c>
      <c r="D54" s="161">
        <v>44687</v>
      </c>
      <c r="E54" s="169" t="s">
        <v>15523</v>
      </c>
      <c r="F54" s="169" t="s">
        <v>15513</v>
      </c>
      <c r="G54" s="25"/>
    </row>
    <row r="55" spans="1:7" ht="45">
      <c r="A55" s="303"/>
      <c r="B55" s="160">
        <v>6.22</v>
      </c>
      <c r="C55" s="149" t="s">
        <v>13152</v>
      </c>
      <c r="D55" s="279">
        <v>44692</v>
      </c>
      <c r="E55" s="169" t="s">
        <v>15522</v>
      </c>
      <c r="F55" s="169" t="s">
        <v>15513</v>
      </c>
      <c r="G55" s="25"/>
    </row>
    <row r="56" spans="1:7" ht="56.25">
      <c r="A56" s="303"/>
      <c r="B56" s="203">
        <v>6.3</v>
      </c>
      <c r="C56" s="149" t="s">
        <v>13152</v>
      </c>
      <c r="D56" s="279">
        <v>45051</v>
      </c>
      <c r="E56" s="169" t="s">
        <v>15791</v>
      </c>
      <c r="F56" s="169" t="s">
        <v>15571</v>
      </c>
      <c r="G56" s="25"/>
    </row>
    <row r="57" spans="1:7" ht="13.5" thickBot="1">
      <c r="A57" s="304"/>
      <c r="B57" s="305" t="str">
        <f ca="1">OFFSET(L!$C$1,MATCH("General"&amp;"Cpy",L!$A:$A,0)-1,SL,,)</f>
        <v>© 2023 Responsible Minerals Initiative. All rights reserved.</v>
      </c>
      <c r="C57" s="305"/>
      <c r="D57" s="305"/>
      <c r="E57" s="305"/>
      <c r="F57" s="305"/>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26"/>
  <sheetViews>
    <sheetView zoomScaleNormal="100" workbookViewId="0">
      <selection activeCell="A2" sqref="A2"/>
    </sheetView>
  </sheetViews>
  <sheetFormatPr baseColWidth="10"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sortState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zoomScalePageLayoutView="70" workbookViewId="0">
      <selection activeCell="D75" sqref="D75:E7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6"/>
      <c r="B1" s="337"/>
      <c r="C1" s="337"/>
      <c r="D1" s="337"/>
      <c r="E1" s="337"/>
      <c r="F1" s="337"/>
      <c r="G1" s="337"/>
      <c r="H1" s="337"/>
      <c r="I1" s="337"/>
      <c r="J1" s="337"/>
      <c r="K1" s="338"/>
      <c r="L1" s="100"/>
      <c r="P1" s="3"/>
      <c r="Q1" s="3"/>
      <c r="R1" s="3"/>
      <c r="S1" s="3"/>
      <c r="T1" s="3"/>
      <c r="U1" s="3"/>
      <c r="V1" s="3"/>
      <c r="W1" s="3"/>
      <c r="X1" s="3"/>
      <c r="Y1" s="3"/>
      <c r="Z1" s="3"/>
      <c r="AA1" s="3"/>
      <c r="AB1" s="3"/>
      <c r="AC1" s="3"/>
      <c r="AD1" s="3"/>
      <c r="AE1" s="3"/>
      <c r="AF1" s="3"/>
      <c r="AG1" s="3"/>
      <c r="AH1" s="3"/>
    </row>
    <row r="2" spans="1:34" ht="82.35" customHeight="1">
      <c r="A2" s="34"/>
      <c r="B2" s="136"/>
      <c r="C2" s="35"/>
      <c r="D2" s="339" t="str">
        <f ca="1">OFFSET(L!$C$1,MATCH("Declaration"&amp;ADDRESS(ROW(),COLUMN(),4),L!$A:$A,0)-1,SL,,)</f>
        <v>Conflict Minerals Reporting Template (CMRT)</v>
      </c>
      <c r="E2" s="340"/>
      <c r="F2" s="340"/>
      <c r="G2" s="340"/>
      <c r="H2" s="340"/>
      <c r="I2" s="340"/>
      <c r="J2" s="34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2"/>
      <c r="G3" s="352"/>
      <c r="H3" s="352"/>
      <c r="I3" s="152"/>
      <c r="J3" s="138" t="s">
        <v>15592</v>
      </c>
      <c r="K3" s="36"/>
      <c r="L3" s="100"/>
      <c r="P3" s="45">
        <f>MATCH($D$3,LN,0)</f>
        <v>1</v>
      </c>
    </row>
    <row r="4" spans="1:34" ht="15.75">
      <c r="A4" s="34"/>
      <c r="B4" s="348" t="str">
        <f ca="1">OFFSET(L!$C$1,MATCH("Declaration"&amp;ADDRESS(ROW(),COLUMN(),4),L!$A:$A,0)-1,SL,,)</f>
        <v>The purpose of this document is to collect sourcing information on tin, tantalum, tungsten and gold used in products</v>
      </c>
      <c r="C4" s="348"/>
      <c r="D4" s="348"/>
      <c r="E4" s="348"/>
      <c r="F4" s="348"/>
      <c r="G4" s="348"/>
      <c r="H4" s="348"/>
      <c r="I4" s="353" t="str">
        <f ca="1">OFFSET(L!$C$1,MATCH("Declaration"&amp;ADDRESS(ROW(),COLUMN(),4),L!$A:$A,0)-1,SL,,)</f>
        <v>Link to Terms &amp; Conditions</v>
      </c>
      <c r="J4" s="35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6"/>
      <c r="L6" s="115" t="s">
        <v>443</v>
      </c>
      <c r="P6" s="3"/>
      <c r="Q6" s="3"/>
      <c r="R6" s="3"/>
      <c r="S6" s="3"/>
      <c r="T6" s="3"/>
      <c r="U6" s="3"/>
      <c r="V6" s="3"/>
      <c r="W6" s="3"/>
      <c r="X6" s="3"/>
      <c r="Y6" s="3"/>
      <c r="Z6" s="3"/>
      <c r="AA6" s="3"/>
      <c r="AB6" s="3"/>
      <c r="AC6" s="3"/>
      <c r="AD6" s="3"/>
      <c r="AE6" s="3"/>
      <c r="AF6" s="3"/>
      <c r="AG6" s="3"/>
      <c r="AH6" s="3"/>
    </row>
    <row r="7" spans="1:34" ht="37.15" customHeight="1">
      <c r="A7" s="34"/>
      <c r="B7" s="357" t="str">
        <f ca="1">OFFSET(L!$C$1,MATCH("Declaration"&amp;ADDRESS(ROW(),COLUMN(),4),L!$A:$A,0)-1,SL,,)</f>
        <v>Company Information</v>
      </c>
      <c r="C7" s="357"/>
      <c r="D7" s="357"/>
      <c r="E7" s="357"/>
      <c r="F7" s="357"/>
      <c r="G7" s="357"/>
      <c r="H7" s="357"/>
      <c r="I7" s="357"/>
      <c r="J7" s="35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2" t="s">
        <v>15793</v>
      </c>
      <c r="E8" s="343"/>
      <c r="F8" s="343"/>
      <c r="G8" s="343"/>
      <c r="H8" s="343"/>
      <c r="I8" s="343"/>
      <c r="J8" s="34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4" t="s">
        <v>494</v>
      </c>
      <c r="E9" s="355"/>
      <c r="F9" s="355"/>
      <c r="G9" s="356"/>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8" t="str">
        <f ca="1">OFFSET(L!$C$1,MATCH("Declaration"&amp;ADDRESS(ROW(),COLUMN(),4)&amp;LEFT($D$9,1),L!$A:$A,0)-1,SL,,)</f>
        <v>Description of Scope:</v>
      </c>
      <c r="C10" s="122"/>
      <c r="D10" s="349"/>
      <c r="E10" s="350"/>
      <c r="F10" s="350"/>
      <c r="G10" s="350"/>
      <c r="H10" s="350"/>
      <c r="I10" s="350"/>
      <c r="J10" s="351"/>
      <c r="K10" s="36"/>
      <c r="L10" s="115"/>
      <c r="Q10" s="3"/>
      <c r="R10" s="3"/>
      <c r="S10" s="3"/>
      <c r="T10" s="3"/>
      <c r="U10" s="3"/>
      <c r="V10" s="3"/>
      <c r="W10" s="3"/>
      <c r="X10" s="3"/>
      <c r="Y10" s="3"/>
      <c r="Z10" s="3"/>
      <c r="AA10" s="3"/>
      <c r="AB10" s="3"/>
      <c r="AC10" s="3"/>
      <c r="AD10" s="3"/>
      <c r="AE10" s="3"/>
      <c r="AF10" s="3"/>
      <c r="AG10" s="3"/>
      <c r="AH10" s="3"/>
    </row>
    <row r="11" spans="1:34" ht="15.75">
      <c r="A11" s="38"/>
      <c r="B11" s="359"/>
      <c r="C11" s="122"/>
      <c r="D11" s="365" t="str">
        <f ca="1">IF(D9=Q9,OFFSET(L!$C$1,MATCH("Declaration"&amp;ADDRESS(ROW(),COLUMN(),4),L!$A:$A,0)-1,SL,,),"")</f>
        <v/>
      </c>
      <c r="E11" s="366"/>
      <c r="F11" s="366"/>
      <c r="G11" s="366"/>
      <c r="H11" s="366"/>
      <c r="I11" s="366"/>
      <c r="J11" s="36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5"/>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5"/>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5" t="s">
        <v>15794</v>
      </c>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5" t="s">
        <v>15795</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0" t="s">
        <v>15796</v>
      </c>
      <c r="E16" s="361"/>
      <c r="F16" s="361"/>
      <c r="G16" s="361"/>
      <c r="H16" s="361"/>
      <c r="I16" s="361"/>
      <c r="J16" s="36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5" t="s">
        <v>15797</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8" t="s">
        <v>15798</v>
      </c>
      <c r="E18" s="379"/>
      <c r="F18" s="379"/>
      <c r="G18" s="379"/>
      <c r="H18" s="379"/>
      <c r="I18" s="379"/>
      <c r="J18" s="38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5" t="s">
        <v>15799</v>
      </c>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0" t="s">
        <v>15800</v>
      </c>
      <c r="E20" s="361"/>
      <c r="F20" s="361"/>
      <c r="G20" s="361"/>
      <c r="H20" s="361"/>
      <c r="I20" s="361"/>
      <c r="J20" s="36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8" t="s">
        <v>15797</v>
      </c>
      <c r="E21" s="319"/>
      <c r="F21" s="319"/>
      <c r="G21" s="319"/>
      <c r="H21" s="319"/>
      <c r="I21" s="319"/>
      <c r="J21" s="32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3">
        <v>45120</v>
      </c>
      <c r="E22" s="324"/>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0"/>
      <c r="E23" s="37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5" t="str">
        <f ca="1">OFFSET(L!$C$1,MATCH("Declaration"&amp;ADDRESS(ROW(),COLUMN(),4),L!$A:$A,0)-1,SL,,)</f>
        <v>Answer the following questions 1 - 8 based on the declaration scope indicated above</v>
      </c>
      <c r="C24" s="325"/>
      <c r="D24" s="325"/>
      <c r="E24" s="325"/>
      <c r="F24" s="325"/>
      <c r="G24" s="325"/>
      <c r="H24" s="325"/>
      <c r="I24" s="325"/>
      <c r="J24" s="32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1" t="s">
        <v>489</v>
      </c>
      <c r="E26" s="322"/>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1" t="s">
        <v>489</v>
      </c>
      <c r="E27" s="322"/>
      <c r="F27" s="12"/>
      <c r="G27" s="329"/>
      <c r="H27" s="330"/>
      <c r="I27" s="330"/>
      <c r="J27" s="331"/>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1" t="s">
        <v>489</v>
      </c>
      <c r="E28" s="322"/>
      <c r="F28" s="12"/>
      <c r="G28" s="329"/>
      <c r="H28" s="330"/>
      <c r="I28" s="330"/>
      <c r="J28" s="331"/>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1" t="s">
        <v>489</v>
      </c>
      <c r="E29" s="322"/>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26" t="str">
        <f ca="1">D25</f>
        <v>Answer</v>
      </c>
      <c r="E31" s="326"/>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7"/>
      <c r="E32" s="328"/>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1"/>
      <c r="E33" s="322"/>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1"/>
      <c r="E34" s="322"/>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1"/>
      <c r="E35" s="322"/>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26" t="str">
        <f ca="1">D25</f>
        <v>Answer</v>
      </c>
      <c r="E37" s="326"/>
      <c r="F37" s="18"/>
      <c r="G37" s="44" t="str">
        <f ca="1">G25</f>
        <v>Comments</v>
      </c>
      <c r="H37" s="369"/>
      <c r="I37" s="369"/>
      <c r="J37" s="36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1"/>
      <c r="E38" s="322"/>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1"/>
      <c r="E39" s="322"/>
      <c r="F39" s="47"/>
      <c r="G39" s="329"/>
      <c r="H39" s="330"/>
      <c r="I39" s="330"/>
      <c r="J39" s="331"/>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1"/>
      <c r="E40" s="322"/>
      <c r="F40" s="47"/>
      <c r="G40" s="329"/>
      <c r="H40" s="330"/>
      <c r="I40" s="330"/>
      <c r="J40" s="331"/>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1"/>
      <c r="E41" s="322"/>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26" t="str">
        <f ca="1">D25</f>
        <v>Answer</v>
      </c>
      <c r="E43" s="326"/>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1"/>
      <c r="E44" s="322"/>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1"/>
      <c r="E45" s="322"/>
      <c r="F45" s="47"/>
      <c r="G45" s="329"/>
      <c r="H45" s="330"/>
      <c r="I45" s="330"/>
      <c r="J45" s="331"/>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1"/>
      <c r="E46" s="322"/>
      <c r="F46" s="47"/>
      <c r="G46" s="329"/>
      <c r="H46" s="330"/>
      <c r="I46" s="330"/>
      <c r="J46" s="331"/>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1"/>
      <c r="E47" s="322"/>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1"/>
      <c r="E50" s="322"/>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1"/>
      <c r="E51" s="322"/>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1"/>
      <c r="E52" s="322"/>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1"/>
      <c r="E53" s="322"/>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 xml:space="preserve">6) What percentage of relevant suppliers have provided a response to your supply chain survey? </v>
      </c>
      <c r="C55" s="10"/>
      <c r="D55" s="326" t="str">
        <f ca="1">D25</f>
        <v>Answer</v>
      </c>
      <c r="E55" s="32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3"/>
      <c r="E56" s="364"/>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3"/>
      <c r="E57" s="364"/>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3"/>
      <c r="E58" s="364"/>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3"/>
      <c r="E59" s="364"/>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 xml:space="preserve">7) Have you identified all of the smelters supplying the 3TG to your supply chain? </v>
      </c>
      <c r="C61" s="10"/>
      <c r="D61" s="326" t="str">
        <f ca="1">D25</f>
        <v>Answer</v>
      </c>
      <c r="E61" s="326"/>
      <c r="F61" s="18"/>
      <c r="G61" s="44" t="str">
        <f ca="1">G25</f>
        <v>Comments</v>
      </c>
      <c r="H61" s="368"/>
      <c r="I61" s="368"/>
      <c r="J61" s="368"/>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7"/>
      <c r="E62" s="328"/>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1"/>
      <c r="E63" s="322"/>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1"/>
      <c r="E64" s="322"/>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1"/>
      <c r="E65" s="322"/>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26" t="str">
        <f ca="1">D25</f>
        <v>Answer</v>
      </c>
      <c r="E67" s="326"/>
      <c r="F67" s="18"/>
      <c r="G67" s="44" t="str">
        <f ca="1">G25</f>
        <v>Comments</v>
      </c>
      <c r="H67" s="368" t="str">
        <f>IF(Q75="(*)","Click here to enter smelter names","")</f>
        <v/>
      </c>
      <c r="I67" s="368"/>
      <c r="J67" s="368"/>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1"/>
      <c r="E68" s="322"/>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1"/>
      <c r="E69" s="322"/>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1"/>
      <c r="E70" s="322"/>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1"/>
      <c r="E71" s="322"/>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1"/>
      <c r="E75" s="322"/>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6"/>
      <c r="H76" s="376"/>
      <c r="I76" s="376"/>
      <c r="J76" s="37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1"/>
      <c r="E77" s="322"/>
      <c r="F77" s="57"/>
      <c r="G77" s="333"/>
      <c r="H77" s="334"/>
      <c r="I77" s="334"/>
      <c r="J77" s="33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1"/>
      <c r="E79" s="322"/>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1"/>
      <c r="E81" s="322"/>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1"/>
      <c r="E83" s="322"/>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4"/>
      <c r="E85" s="375"/>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6"/>
      <c r="H86" s="376"/>
      <c r="I86" s="376"/>
      <c r="J86" s="37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1"/>
      <c r="E87" s="322"/>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7"/>
      <c r="H88" s="377"/>
      <c r="I88" s="377"/>
      <c r="J88" s="37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1"/>
      <c r="E89" s="322"/>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3" t="str">
        <f>IF(OR($D$8="",$I$3=""),"","Click here to check required fields completion")</f>
        <v/>
      </c>
      <c r="C90" s="373"/>
      <c r="D90" s="373"/>
      <c r="E90" s="373"/>
      <c r="F90" s="373"/>
      <c r="G90" s="373"/>
      <c r="H90" s="373"/>
      <c r="I90" s="373"/>
      <c r="J90" s="373"/>
      <c r="K90" s="36"/>
      <c r="L90" s="100"/>
      <c r="P90" s="3"/>
      <c r="Q90" s="3"/>
      <c r="R90" s="3"/>
      <c r="S90" s="3"/>
      <c r="T90" s="3"/>
      <c r="U90" s="3"/>
      <c r="V90" s="3"/>
      <c r="W90" s="3"/>
      <c r="X90" s="3"/>
      <c r="Y90" s="3"/>
      <c r="Z90" s="3"/>
      <c r="AA90" s="3"/>
      <c r="AB90" s="3"/>
      <c r="AC90" s="3"/>
      <c r="AD90" s="3"/>
      <c r="AE90" s="3"/>
      <c r="AF90" s="3"/>
      <c r="AG90" s="3"/>
      <c r="AH90" s="3"/>
    </row>
    <row r="91" spans="1:34" ht="15.75" thickBot="1">
      <c r="A91" s="371" t="str">
        <f ca="1">OFFSET(L!$C$1,MATCH("General"&amp;"Cpy",L!$A:$A,0)-1,SL,,)</f>
        <v>© 2023 Responsible Minerals Initiative. All rights reserved.</v>
      </c>
      <c r="B91" s="372"/>
      <c r="C91" s="372"/>
      <c r="D91" s="372"/>
      <c r="E91" s="372"/>
      <c r="F91" s="372"/>
      <c r="G91" s="372"/>
      <c r="H91" s="372"/>
      <c r="I91" s="372"/>
      <c r="J91" s="37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
      </c>
    </row>
    <row r="99" spans="2:7" ht="15.75" hidden="1">
      <c r="B99" s="188">
        <v>1</v>
      </c>
      <c r="D99" s="286" t="str">
        <f>IF(AND(OR($D$27="Yes",$D$27=""),OR($D$33="Yes",$D$33="")),"Yes","")</f>
        <v/>
      </c>
      <c r="E99" s="286" t="str">
        <f>IF(AND(OR($D$26="Yes",$D$26=""),OR($D$32="Yes",$D$32="")),"Greater than 50%","")</f>
        <v/>
      </c>
      <c r="G99" s="286" t="str">
        <f>IF(OR($D$27="Yes",$D$27=""),"No","")</f>
        <v/>
      </c>
    </row>
    <row r="100" spans="2:7" ht="15.75" hidden="1">
      <c r="B100" s="239" t="s">
        <v>2480</v>
      </c>
      <c r="D100" s="286" t="str">
        <f>IF(AND(OR($D$27="Yes",$D$27=""),OR($D$33="Yes",$D$33="")),"No","")</f>
        <v/>
      </c>
      <c r="E100" s="286" t="str">
        <f>IF(AND(OR($D$26="Yes",$D$26=""),OR($D$32="Yes",$D$32="")),"50% or less","")</f>
        <v/>
      </c>
      <c r="G100" s="286" t="str">
        <f>IF(OR($D$28="Yes",$D$28=""),"Yes","")</f>
        <v/>
      </c>
    </row>
    <row r="101" spans="2:7" ht="15.75" hidden="1">
      <c r="B101" s="239" t="s">
        <v>2481</v>
      </c>
      <c r="D101" s="286" t="str">
        <f>IF(AND(OR($D$27="Yes",$D$27=""),OR($D$33="Yes",$D$33="")),"Unknown","")</f>
        <v/>
      </c>
      <c r="E101" s="286" t="str">
        <f>IF(AND(OR($D$26="Yes",$D$26=""),OR($D$32="Yes",$D$32="")),"None","")</f>
        <v/>
      </c>
      <c r="G101" s="286" t="str">
        <f>IF(OR($D$28="Yes",$D$28=""),"No","")</f>
        <v/>
      </c>
    </row>
    <row r="102" spans="2:7" ht="15.75" hidden="1">
      <c r="B102" s="239" t="s">
        <v>2482</v>
      </c>
      <c r="D102" s="286" t="str">
        <f>IF(AND(OR($D$28="Yes",$D$28=""),OR($D$34="Yes",$D$34="")),"Yes","")</f>
        <v/>
      </c>
      <c r="E102" s="286" t="str">
        <f>IF(AND(OR($D$26="Yes",$D$26=""),OR($D$32="Yes",$D$32="")),"100%","")</f>
        <v/>
      </c>
      <c r="G102" s="286" t="str">
        <f>IF(OR($D$29="Yes",$D$29=""),"Yes","")</f>
        <v/>
      </c>
    </row>
    <row r="103" spans="2:7" ht="15.75" hidden="1">
      <c r="B103" s="239" t="s">
        <v>2483</v>
      </c>
      <c r="D103" s="286" t="str">
        <f>IF(AND(OR($D$28="Yes",$D$28=""),OR($D$34="Yes",$D$34="")),"No","")</f>
        <v/>
      </c>
      <c r="E103" s="286" t="str">
        <f>IF(AND(OR($D$27="Yes",$D$27=""),OR($D$33="Yes",$D$33="")),"Greater than 90%","")</f>
        <v/>
      </c>
      <c r="G103" s="286" t="str">
        <f>IF(OR($D$29="Yes",$D$29=""),"No","")</f>
        <v/>
      </c>
    </row>
    <row r="104" spans="2:7" ht="15.75" hidden="1">
      <c r="B104" s="239" t="s">
        <v>491</v>
      </c>
      <c r="D104" s="286" t="str">
        <f>IF(AND(OR($D$28="Yes",$D$28=""),OR($D$34="Yes",$D$34="")),"Unknown","")</f>
        <v/>
      </c>
      <c r="E104" s="286" t="str">
        <f>IF(AND(OR($D$27="Yes",$D$27=""),OR($D$33="Yes",$D$33="")),"Greater than 75%","")</f>
        <v/>
      </c>
    </row>
    <row r="105" spans="2:7" ht="15.75" hidden="1">
      <c r="B105" s="239" t="s">
        <v>14982</v>
      </c>
      <c r="D105" s="286" t="str">
        <f>IF(AND(OR($D$29="Yes",$D$29=""),OR($D$35="Yes",$D$35="")),"Yes","")</f>
        <v/>
      </c>
      <c r="E105" s="286" t="str">
        <f>IF(AND(OR($D$27="Yes",$D$27=""),OR($D$33="Yes",$D$33="")),"Greater than 50%","")</f>
        <v/>
      </c>
    </row>
    <row r="106" spans="2:7" ht="15.75" hidden="1">
      <c r="B106" s="239" t="s">
        <v>12394</v>
      </c>
      <c r="D106" s="286" t="str">
        <f>IF(AND(OR($D$29="Yes",$D$29=""),OR($D$35="Yes",$D$35="")),"No","")</f>
        <v/>
      </c>
      <c r="E106" s="286" t="str">
        <f>IF(AND(OR($D$27="Yes",$D$27=""),OR($D$33="Yes",$D$33="")),"50% or less","")</f>
        <v/>
      </c>
    </row>
    <row r="107" spans="2:7" ht="15.75" hidden="1">
      <c r="B107" s="239" t="s">
        <v>489</v>
      </c>
      <c r="D107" s="286" t="str">
        <f>IF(AND(OR($D$29="Yes",$D$29=""),OR($D$35="Yes",$D$35="")),"Unknown","")</f>
        <v/>
      </c>
      <c r="E107" s="286" t="str">
        <f>IF(AND(OR($D$27="Yes",$D$27=""),OR($D$33="Yes",$D$33="")),"None","")</f>
        <v/>
      </c>
    </row>
    <row r="108" spans="2:7" ht="15.75" hidden="1">
      <c r="B108" s="239" t="s">
        <v>13974</v>
      </c>
      <c r="E108" s="286" t="str">
        <f>IF(AND(OR($D$28="Yes",$D$28=""),OR($D$34="Yes",$D$34="")),"100%","")</f>
        <v/>
      </c>
    </row>
    <row r="109" spans="2:7" ht="15.75" hidden="1">
      <c r="B109" s="239" t="s">
        <v>13976</v>
      </c>
      <c r="E109" s="286" t="str">
        <f>IF(AND(OR($D$28="Yes",$D$28=""),OR($D$34="Yes",$D$34="")),"Greater than 90%","")</f>
        <v/>
      </c>
    </row>
    <row r="110" spans="2:7" ht="15.75" hidden="1">
      <c r="B110" s="239" t="s">
        <v>13977</v>
      </c>
      <c r="E110" s="286" t="str">
        <f>IF(AND(OR($D$28="Yes",$D$28=""),OR($D$34="Yes",$D$34="")),"Greater than 75%","")</f>
        <v/>
      </c>
    </row>
    <row r="111" spans="2:7" ht="15.75" hidden="1">
      <c r="B111" s="239" t="s">
        <v>489</v>
      </c>
      <c r="E111" s="286" t="str">
        <f>IF(AND(OR($D$28="Yes",$D$28=""),OR($D$34="Yes",$D$34="")),"Greater than 50%","")</f>
        <v/>
      </c>
    </row>
    <row r="112" spans="2:7" ht="15" hidden="1" customHeight="1">
      <c r="E112" s="286" t="str">
        <f>IF(AND(OR($D$28="Yes",$D$28=""),OR($D$34="Yes",$D$34="")),"50% or less","")</f>
        <v/>
      </c>
    </row>
    <row r="113" spans="5:5" ht="15" hidden="1" customHeight="1">
      <c r="E113" s="286" t="str">
        <f>IF(AND(OR($D$28="Yes",$D$28=""),OR($D$34="Yes",$D$34="")),"None","")</f>
        <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IF(B5="","",IF(ISERROR(MATCH($J5,SorP!$B$1:$B$6279,0)),"",INDIRECT("'SorP'!$A$"&amp;MATCH($J5,SorP!$B$1:$B$6279,0))))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IF(B6="","",IF(ISERROR(MATCH($J6,SorP!$B$1:$B$6279,0)),"",INDIRECT("'SorP'!$A$"&amp;MATCH($J6,SorP!$B$1:$B$6279,0))))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IF(B7="","",IF(ISERROR(MATCH($J7,SorP!$B$1:$B$6279,0)),"",INDIRECT("'SorP'!$A$"&amp;MATCH($J7,SorP!$B$1:$B$6279,0))))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IF(B8="","",IF(ISERROR(MATCH($J8,SorP!$B$1:$B$6279,0)),"",INDIRECT("'SorP'!$A$"&amp;MATCH($J8,SorP!$B$1:$B$6279,0))))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IF(B9="","",IF(ISERROR(MATCH($J9,SorP!$B$1:$B$6279,0)),"",INDIRECT("'SorP'!$A$"&amp;MATCH($J9,SorP!$B$1:$B$6279,0))))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IF(B10="","",IF(ISERROR(MATCH($J10,SorP!$B$1:$B$6279,0)),"",INDIRECT("'SorP'!$A$"&amp;MATCH($J10,SorP!$B$1:$B$6279,0))))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IF(B11="","",IF(ISERROR(MATCH($J11,SorP!$B$1:$B$6279,0)),"",INDIRECT("'SorP'!$A$"&amp;MATCH($J11,SorP!$B$1:$B$6279,0))))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IF(B12="","",IF(ISERROR(MATCH($J12,SorP!$B$1:$B$6279,0)),"",INDIRECT("'SorP'!$A$"&amp;MATCH($J12,SorP!$B$1:$B$6279,0))))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IF(B13="","",IF(ISERROR(MATCH($J13,SorP!$B$1:$B$6279,0)),"",INDIRECT("'SorP'!$A$"&amp;MATCH($J13,SorP!$B$1:$B$6279,0))))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IF(B14="","",IF(ISERROR(MATCH($J14,SorP!$B$1:$B$6279,0)),"",INDIRECT("'SorP'!$A$"&amp;MATCH($J14,SorP!$B$1:$B$6279,0))))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IF(B15="","",IF(ISERROR(MATCH($J15,SorP!$B$1:$B$6279,0)),"",INDIRECT("'SorP'!$A$"&amp;MATCH($J15,SorP!$B$1:$B$6279,0))))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IF(B16="","",IF(ISERROR(MATCH($J16,SorP!$B$1:$B$6279,0)),"",INDIRECT("'SorP'!$A$"&amp;MATCH($J16,SorP!$B$1:$B$6279,0))))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IF(B17="","",IF(ISERROR(MATCH($J17,SorP!$B$1:$B$6279,0)),"",INDIRECT("'SorP'!$A$"&amp;MATCH($J17,SorP!$B$1:$B$6279,0))))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IF(B18="","",IF(ISERROR(MATCH($J18,SorP!$B$1:$B$6279,0)),"",INDIRECT("'SorP'!$A$"&amp;MATCH($J18,SorP!$B$1:$B$6279,0))))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T8" sqref="T8"/>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motrona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 Thomas Jaeckle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thomas.jaeckle@motrona.de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+49-7731-93320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Mr. Markus Kraemer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markus.kraemer@motrona.de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45120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4"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72">
        <f>IF(AND($B$15="Yes",$B$20="Yes"),Declaration!D57,0)</f>
        <v>0</v>
      </c>
      <c r="C40" s="89" t="str">
        <f ca="1">IF(H40=1,J40,I40)</f>
        <v>Complete</v>
      </c>
      <c r="D40" s="265"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4"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5"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1302</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1302</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1302</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1302</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1302</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1302</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1302</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1302</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5">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30">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42.7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16.7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05">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56.75">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78.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28.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56.2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7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0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30">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0">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42.7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42.7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Thomas Jäckle</cp:lastModifiedBy>
  <cp:lastPrinted>2015-04-21T20:47:43Z</cp:lastPrinted>
  <dcterms:created xsi:type="dcterms:W3CDTF">2010-06-21T21:00:23Z</dcterms:created>
  <dcterms:modified xsi:type="dcterms:W3CDTF">2023-07-13T06:54:02Z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